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Z:\До сесiї\Проєкти\"/>
    </mc:Choice>
  </mc:AlternateContent>
  <xr:revisionPtr revIDLastSave="0" documentId="8_{2644E5A9-89C3-4BD2-961C-727C2D4423A0}" xr6:coauthVersionLast="47" xr6:coauthVersionMax="47" xr10:uidLastSave="{00000000-0000-0000-0000-000000000000}"/>
  <bookViews>
    <workbookView xWindow="-120" yWindow="-120" windowWidth="29040" windowHeight="15990"/>
  </bookViews>
  <sheets>
    <sheet name="дод3" sheetId="2" r:id="rId1"/>
    <sheet name="дод7" sheetId="3" r:id="rId2"/>
  </sheets>
  <externalReferences>
    <externalReference r:id="rId3"/>
    <externalReference r:id="rId4"/>
  </externalReferences>
  <definedNames>
    <definedName name="_xlnm._FilterDatabase" localSheetId="0" hidden="1">дод3!$A$1:$R$262</definedName>
    <definedName name="_xlnm._FilterDatabase" localSheetId="1" hidden="1">дод7!$A$1:$L$314</definedName>
    <definedName name="_xlnm.Print_Titles" localSheetId="0">дод3!$10:$16</definedName>
    <definedName name="_xlnm.Print_Titles" localSheetId="1">дод7!$9:$10</definedName>
    <definedName name="_xlnm.Print_Area" localSheetId="0">дод3!$A$1:$Q$251</definedName>
    <definedName name="_xlnm.Print_Area" localSheetId="1">дод7!$A$1:$J$304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00" i="3" l="1"/>
  <c r="K298" i="3"/>
  <c r="G298" i="3"/>
  <c r="K297" i="3"/>
  <c r="G297" i="3"/>
  <c r="R296" i="3"/>
  <c r="K296" i="3"/>
  <c r="G296" i="3"/>
  <c r="K295" i="3"/>
  <c r="G295" i="3"/>
  <c r="K294" i="3"/>
  <c r="G294" i="3"/>
  <c r="K293" i="3"/>
  <c r="G293" i="3"/>
  <c r="K292" i="3"/>
  <c r="G292" i="3"/>
  <c r="K291" i="3"/>
  <c r="G291" i="3"/>
  <c r="K290" i="3"/>
  <c r="G290" i="3"/>
  <c r="K289" i="3"/>
  <c r="G289" i="3"/>
  <c r="K288" i="3"/>
  <c r="G288" i="3"/>
  <c r="K287" i="3"/>
  <c r="G287" i="3"/>
  <c r="K286" i="3"/>
  <c r="G286" i="3"/>
  <c r="K285" i="3"/>
  <c r="G285" i="3"/>
  <c r="K284" i="3"/>
  <c r="G284" i="3"/>
  <c r="K283" i="3"/>
  <c r="G283" i="3"/>
  <c r="K282" i="3"/>
  <c r="G282" i="3"/>
  <c r="K281" i="3"/>
  <c r="G281" i="3"/>
  <c r="K280" i="3"/>
  <c r="G280" i="3"/>
  <c r="K279" i="3"/>
  <c r="G279" i="3"/>
  <c r="M279" i="3" s="1"/>
  <c r="K278" i="3"/>
  <c r="G278" i="3"/>
  <c r="M278" i="3"/>
  <c r="R277" i="3"/>
  <c r="K277" i="3"/>
  <c r="G277" i="3"/>
  <c r="M277" i="3" s="1"/>
  <c r="R276" i="3"/>
  <c r="K276" i="3"/>
  <c r="G276" i="3"/>
  <c r="M276" i="3"/>
  <c r="R275" i="3"/>
  <c r="K275" i="3"/>
  <c r="G275" i="3"/>
  <c r="M275" i="3" s="1"/>
  <c r="R274" i="3"/>
  <c r="K274" i="3"/>
  <c r="G274" i="3"/>
  <c r="M274" i="3"/>
  <c r="R273" i="3"/>
  <c r="L273" i="3"/>
  <c r="K273" i="3"/>
  <c r="G273" i="3"/>
  <c r="M273" i="3"/>
  <c r="K272" i="3"/>
  <c r="G272" i="3"/>
  <c r="K271" i="3"/>
  <c r="G271" i="3"/>
  <c r="K270" i="3"/>
  <c r="G270" i="3"/>
  <c r="K269" i="3"/>
  <c r="G269" i="3"/>
  <c r="K268" i="3"/>
  <c r="G268" i="3"/>
  <c r="K267" i="3"/>
  <c r="G267" i="3"/>
  <c r="K266" i="3"/>
  <c r="G266" i="3"/>
  <c r="K265" i="3"/>
  <c r="G265" i="3"/>
  <c r="K264" i="3"/>
  <c r="G264" i="3"/>
  <c r="K263" i="3"/>
  <c r="G263" i="3"/>
  <c r="K262" i="3"/>
  <c r="G262" i="3"/>
  <c r="R261" i="3"/>
  <c r="K261" i="3"/>
  <c r="G261" i="3"/>
  <c r="M261" i="3" s="1"/>
  <c r="R260" i="3"/>
  <c r="L260" i="3"/>
  <c r="K260" i="3"/>
  <c r="G260" i="3"/>
  <c r="M260" i="3"/>
  <c r="K259" i="3"/>
  <c r="G259" i="3"/>
  <c r="R258" i="3" s="1"/>
  <c r="K258" i="3"/>
  <c r="G258" i="3"/>
  <c r="M258" i="3" s="1"/>
  <c r="K257" i="3"/>
  <c r="G257" i="3"/>
  <c r="L257" i="3" s="1"/>
  <c r="K256" i="3"/>
  <c r="G256" i="3"/>
  <c r="R255" i="3" s="1"/>
  <c r="K255" i="3"/>
  <c r="G255" i="3"/>
  <c r="R254" i="3" s="1"/>
  <c r="K254" i="3"/>
  <c r="G254" i="3"/>
  <c r="M254" i="3" s="1"/>
  <c r="L253" i="3"/>
  <c r="K253" i="3"/>
  <c r="G253" i="3"/>
  <c r="M253" i="3" s="1"/>
  <c r="K252" i="3"/>
  <c r="G252" i="3"/>
  <c r="K251" i="3"/>
  <c r="G251" i="3"/>
  <c r="K250" i="3"/>
  <c r="G250" i="3"/>
  <c r="M250" i="3" s="1"/>
  <c r="K249" i="3"/>
  <c r="J249" i="3"/>
  <c r="J248" i="3" s="1"/>
  <c r="I249" i="3"/>
  <c r="H249" i="3"/>
  <c r="H248" i="3" s="1"/>
  <c r="H299" i="3" s="1"/>
  <c r="H317" i="3" s="1"/>
  <c r="K248" i="3"/>
  <c r="I248" i="3"/>
  <c r="G247" i="3"/>
  <c r="K246" i="3"/>
  <c r="G246" i="3"/>
  <c r="K245" i="3"/>
  <c r="G245" i="3"/>
  <c r="R244" i="3" s="1"/>
  <c r="M245" i="3"/>
  <c r="G244" i="3"/>
  <c r="L244" i="3" s="1"/>
  <c r="K244" i="3"/>
  <c r="J243" i="3"/>
  <c r="I243" i="3"/>
  <c r="H243" i="3"/>
  <c r="J242" i="3"/>
  <c r="I242" i="3"/>
  <c r="H242" i="3"/>
  <c r="G242" i="3"/>
  <c r="K241" i="3"/>
  <c r="G241" i="3"/>
  <c r="G240" i="3"/>
  <c r="K240" i="3"/>
  <c r="G239" i="3"/>
  <c r="K238" i="3"/>
  <c r="G238" i="3"/>
  <c r="G237" i="3"/>
  <c r="K237" i="3"/>
  <c r="R236" i="3"/>
  <c r="K236" i="3"/>
  <c r="G236" i="3"/>
  <c r="M236" i="3"/>
  <c r="G235" i="3"/>
  <c r="M235" i="3" s="1"/>
  <c r="K234" i="3"/>
  <c r="G234" i="3"/>
  <c r="M234" i="3" s="1"/>
  <c r="K233" i="3"/>
  <c r="G233" i="3"/>
  <c r="G232" i="3" s="1"/>
  <c r="J232" i="3"/>
  <c r="J231" i="3"/>
  <c r="I232" i="3"/>
  <c r="I231" i="3" s="1"/>
  <c r="H232" i="3"/>
  <c r="H231" i="3"/>
  <c r="K230" i="3"/>
  <c r="G230" i="3"/>
  <c r="G229" i="3"/>
  <c r="M229" i="3" s="1"/>
  <c r="K228" i="3"/>
  <c r="G228" i="3"/>
  <c r="K227" i="3"/>
  <c r="G227" i="3"/>
  <c r="R226" i="3"/>
  <c r="K226" i="3"/>
  <c r="G226" i="3"/>
  <c r="R225" i="3" s="1"/>
  <c r="H225" i="3"/>
  <c r="H220" i="3" s="1"/>
  <c r="H219" i="3" s="1"/>
  <c r="G225" i="3"/>
  <c r="M225" i="3" s="1"/>
  <c r="K224" i="3"/>
  <c r="G224" i="3"/>
  <c r="G220" i="3"/>
  <c r="G219" i="3" s="1"/>
  <c r="K223" i="3"/>
  <c r="G223" i="3"/>
  <c r="R222" i="3"/>
  <c r="M222" i="3"/>
  <c r="K222" i="3"/>
  <c r="H222" i="3"/>
  <c r="G222" i="3"/>
  <c r="R220" i="3"/>
  <c r="K221" i="3"/>
  <c r="G221" i="3"/>
  <c r="J220" i="3"/>
  <c r="I220" i="3"/>
  <c r="R219" i="3" s="1"/>
  <c r="J219" i="3"/>
  <c r="K218" i="3"/>
  <c r="K217" i="3"/>
  <c r="G217" i="3"/>
  <c r="K216" i="3"/>
  <c r="G216" i="3"/>
  <c r="M216" i="3"/>
  <c r="K215" i="3"/>
  <c r="G215" i="3"/>
  <c r="R214" i="3" s="1"/>
  <c r="J214" i="3"/>
  <c r="J213" i="3" s="1"/>
  <c r="I214" i="3"/>
  <c r="I213" i="3" s="1"/>
  <c r="H214" i="3"/>
  <c r="H213" i="3"/>
  <c r="K212" i="3"/>
  <c r="G212" i="3"/>
  <c r="L212" i="3" s="1"/>
  <c r="M212" i="3"/>
  <c r="K211" i="3"/>
  <c r="G211" i="3"/>
  <c r="L211" i="3" s="1"/>
  <c r="K210" i="3"/>
  <c r="G210" i="3"/>
  <c r="K209" i="3"/>
  <c r="G209" i="3"/>
  <c r="K208" i="3"/>
  <c r="G208" i="3"/>
  <c r="M208" i="3"/>
  <c r="K207" i="3"/>
  <c r="G207" i="3"/>
  <c r="M207" i="3"/>
  <c r="K206" i="3"/>
  <c r="G206" i="3"/>
  <c r="K205" i="3"/>
  <c r="G205" i="3"/>
  <c r="M205" i="3" s="1"/>
  <c r="K204" i="3"/>
  <c r="K203" i="3"/>
  <c r="G203" i="3"/>
  <c r="K202" i="3"/>
  <c r="G202" i="3"/>
  <c r="G201" i="3"/>
  <c r="K201" i="3"/>
  <c r="K200" i="3"/>
  <c r="G200" i="3"/>
  <c r="N199" i="3"/>
  <c r="K199" i="3"/>
  <c r="G199" i="3"/>
  <c r="K198" i="3"/>
  <c r="G198" i="3"/>
  <c r="R196" i="3"/>
  <c r="K197" i="3"/>
  <c r="G197" i="3"/>
  <c r="M196" i="3"/>
  <c r="K196" i="3"/>
  <c r="G196" i="3"/>
  <c r="K195" i="3"/>
  <c r="G195" i="3"/>
  <c r="R194" i="3"/>
  <c r="K194" i="3"/>
  <c r="G194" i="3"/>
  <c r="G193" i="3"/>
  <c r="M193" i="3"/>
  <c r="K192" i="3"/>
  <c r="G192" i="3"/>
  <c r="G191" i="3"/>
  <c r="K191" i="3"/>
  <c r="K190" i="3"/>
  <c r="G190" i="3"/>
  <c r="R189" i="3"/>
  <c r="K189" i="3"/>
  <c r="G189" i="3"/>
  <c r="R188" i="3" s="1"/>
  <c r="L188" i="3"/>
  <c r="K188" i="3"/>
  <c r="G188" i="3"/>
  <c r="K187" i="3"/>
  <c r="G187" i="3"/>
  <c r="K186" i="3"/>
  <c r="G186" i="3"/>
  <c r="L185" i="3"/>
  <c r="M185" i="3"/>
  <c r="G185" i="3"/>
  <c r="K185" i="3" s="1"/>
  <c r="K184" i="3"/>
  <c r="G184" i="3"/>
  <c r="K183" i="3"/>
  <c r="G183" i="3"/>
  <c r="R182" i="3" s="1"/>
  <c r="K182" i="3"/>
  <c r="G182" i="3"/>
  <c r="K181" i="3"/>
  <c r="G181" i="3"/>
  <c r="R180" i="3"/>
  <c r="K180" i="3"/>
  <c r="G180" i="3"/>
  <c r="R179" i="3" s="1"/>
  <c r="K179" i="3"/>
  <c r="G179" i="3"/>
  <c r="K178" i="3"/>
  <c r="G178" i="3"/>
  <c r="R177" i="3"/>
  <c r="K177" i="3"/>
  <c r="G177" i="3"/>
  <c r="R176" i="3" s="1"/>
  <c r="K176" i="3"/>
  <c r="G176" i="3"/>
  <c r="K175" i="3"/>
  <c r="G175" i="3"/>
  <c r="R174" i="3"/>
  <c r="L174" i="3"/>
  <c r="K174" i="3"/>
  <c r="G174" i="3"/>
  <c r="M174" i="3"/>
  <c r="M173" i="3"/>
  <c r="K173" i="3"/>
  <c r="G173" i="3"/>
  <c r="L173" i="3"/>
  <c r="R172" i="3"/>
  <c r="K172" i="3"/>
  <c r="G172" i="3"/>
  <c r="K171" i="3"/>
  <c r="G171" i="3"/>
  <c r="K170" i="3"/>
  <c r="G170" i="3"/>
  <c r="M170" i="3" s="1"/>
  <c r="L169" i="3"/>
  <c r="K169" i="3"/>
  <c r="G169" i="3"/>
  <c r="R159" i="3"/>
  <c r="M168" i="3"/>
  <c r="K168" i="3"/>
  <c r="G168" i="3"/>
  <c r="K167" i="3"/>
  <c r="G167" i="3"/>
  <c r="R135" i="3" s="1"/>
  <c r="K166" i="3"/>
  <c r="G166" i="3"/>
  <c r="M166" i="3" s="1"/>
  <c r="K165" i="3"/>
  <c r="G165" i="3"/>
  <c r="R164" i="3"/>
  <c r="K164" i="3"/>
  <c r="G164" i="3"/>
  <c r="K163" i="3"/>
  <c r="G163" i="3"/>
  <c r="R162" i="3" s="1"/>
  <c r="J162" i="3"/>
  <c r="I162" i="3"/>
  <c r="H162" i="3"/>
  <c r="H161" i="3" s="1"/>
  <c r="J161" i="3"/>
  <c r="I161" i="3"/>
  <c r="G160" i="3"/>
  <c r="K160" i="3" s="1"/>
  <c r="G159" i="3"/>
  <c r="M159" i="3" s="1"/>
  <c r="K158" i="3"/>
  <c r="G158" i="3"/>
  <c r="L158" i="3" s="1"/>
  <c r="K157" i="3"/>
  <c r="G157" i="3"/>
  <c r="R156" i="3" s="1"/>
  <c r="K156" i="3"/>
  <c r="G156" i="3"/>
  <c r="K155" i="3"/>
  <c r="G155" i="3"/>
  <c r="M155" i="3" s="1"/>
  <c r="K154" i="3"/>
  <c r="G154" i="3"/>
  <c r="L154" i="3" s="1"/>
  <c r="K153" i="3"/>
  <c r="G153" i="3"/>
  <c r="R152" i="3" s="1"/>
  <c r="K152" i="3"/>
  <c r="G152" i="3"/>
  <c r="K151" i="3"/>
  <c r="G151" i="3"/>
  <c r="M151" i="3" s="1"/>
  <c r="G150" i="3"/>
  <c r="L150" i="3" s="1"/>
  <c r="K150" i="3"/>
  <c r="G149" i="3"/>
  <c r="M149" i="3" s="1"/>
  <c r="M148" i="3"/>
  <c r="G148" i="3"/>
  <c r="L147" i="3"/>
  <c r="K147" i="3"/>
  <c r="G147" i="3"/>
  <c r="R146" i="3"/>
  <c r="L146" i="3"/>
  <c r="G146" i="3"/>
  <c r="K146" i="3" s="1"/>
  <c r="M145" i="3"/>
  <c r="K145" i="3"/>
  <c r="G145" i="3"/>
  <c r="L145" i="3" s="1"/>
  <c r="G144" i="3"/>
  <c r="G143" i="3"/>
  <c r="K143" i="3" s="1"/>
  <c r="R142" i="3"/>
  <c r="L142" i="3"/>
  <c r="G142" i="3"/>
  <c r="K142" i="3"/>
  <c r="M141" i="3"/>
  <c r="K141" i="3"/>
  <c r="G141" i="3"/>
  <c r="L141" i="3"/>
  <c r="M140" i="3"/>
  <c r="G140" i="3"/>
  <c r="K140" i="3" s="1"/>
  <c r="G139" i="3"/>
  <c r="K139" i="3" s="1"/>
  <c r="G138" i="3"/>
  <c r="K138" i="3" s="1"/>
  <c r="G137" i="3"/>
  <c r="K136" i="3"/>
  <c r="G136" i="3"/>
  <c r="G135" i="3"/>
  <c r="M134" i="3"/>
  <c r="K134" i="3"/>
  <c r="G134" i="3"/>
  <c r="L134" i="3"/>
  <c r="R133" i="3"/>
  <c r="L133" i="3"/>
  <c r="G133" i="3"/>
  <c r="K133" i="3"/>
  <c r="G132" i="3"/>
  <c r="K132" i="3" s="1"/>
  <c r="G131" i="3"/>
  <c r="K131" i="3"/>
  <c r="G130" i="3"/>
  <c r="K130" i="3" s="1"/>
  <c r="G129" i="3"/>
  <c r="K129" i="3"/>
  <c r="M128" i="3"/>
  <c r="K128" i="3"/>
  <c r="G128" i="3"/>
  <c r="L128" i="3"/>
  <c r="R127" i="3"/>
  <c r="G127" i="3"/>
  <c r="L126" i="3"/>
  <c r="K126" i="3"/>
  <c r="G126" i="3"/>
  <c r="M126" i="3" s="1"/>
  <c r="G125" i="3"/>
  <c r="K125" i="3" s="1"/>
  <c r="R124" i="3"/>
  <c r="G124" i="3"/>
  <c r="L123" i="3"/>
  <c r="K123" i="3"/>
  <c r="G123" i="3"/>
  <c r="M123" i="3" s="1"/>
  <c r="G122" i="3"/>
  <c r="K122" i="3" s="1"/>
  <c r="K121" i="3"/>
  <c r="G121" i="3"/>
  <c r="R120" i="3" s="1"/>
  <c r="L120" i="3"/>
  <c r="G120" i="3"/>
  <c r="K120" i="3" s="1"/>
  <c r="G119" i="3"/>
  <c r="M119" i="3" s="1"/>
  <c r="L118" i="3"/>
  <c r="K118" i="3"/>
  <c r="G118" i="3"/>
  <c r="G117" i="3"/>
  <c r="K117" i="3" s="1"/>
  <c r="K116" i="3"/>
  <c r="G116" i="3"/>
  <c r="G115" i="3"/>
  <c r="K115" i="3" s="1"/>
  <c r="K114" i="3"/>
  <c r="J114" i="3"/>
  <c r="I114" i="3"/>
  <c r="H114" i="3"/>
  <c r="G114" i="3"/>
  <c r="J113" i="3"/>
  <c r="J112" i="3" s="1"/>
  <c r="I113" i="3"/>
  <c r="I112" i="3" s="1"/>
  <c r="H113" i="3"/>
  <c r="G111" i="3"/>
  <c r="K111" i="3"/>
  <c r="K110" i="3"/>
  <c r="G110" i="3"/>
  <c r="G109" i="3"/>
  <c r="K109" i="3"/>
  <c r="G108" i="3"/>
  <c r="K108" i="3" s="1"/>
  <c r="K107" i="3"/>
  <c r="G107" i="3"/>
  <c r="J106" i="3"/>
  <c r="J105" i="3" s="1"/>
  <c r="I106" i="3"/>
  <c r="H106" i="3"/>
  <c r="H105" i="3" s="1"/>
  <c r="I105" i="3"/>
  <c r="G104" i="3"/>
  <c r="K104" i="3"/>
  <c r="G103" i="3"/>
  <c r="K103" i="3" s="1"/>
  <c r="K102" i="3"/>
  <c r="G102" i="3"/>
  <c r="K101" i="3"/>
  <c r="G101" i="3"/>
  <c r="R100" i="3" s="1"/>
  <c r="M100" i="3"/>
  <c r="K100" i="3"/>
  <c r="G100" i="3"/>
  <c r="L100" i="3" s="1"/>
  <c r="K99" i="3"/>
  <c r="G99" i="3"/>
  <c r="K98" i="3"/>
  <c r="G98" i="3"/>
  <c r="R97" i="3" s="1"/>
  <c r="L98" i="3"/>
  <c r="K97" i="3"/>
  <c r="G97" i="3"/>
  <c r="M97" i="3" s="1"/>
  <c r="K96" i="3"/>
  <c r="G96" i="3"/>
  <c r="L96" i="3" s="1"/>
  <c r="L95" i="3"/>
  <c r="K95" i="3"/>
  <c r="G95" i="3"/>
  <c r="M95" i="3" s="1"/>
  <c r="K94" i="3"/>
  <c r="G94" i="3"/>
  <c r="K93" i="3"/>
  <c r="G93" i="3"/>
  <c r="K92" i="3"/>
  <c r="G92" i="3"/>
  <c r="R91" i="3" s="1"/>
  <c r="K91" i="3"/>
  <c r="G91" i="3"/>
  <c r="L91" i="3" s="1"/>
  <c r="L90" i="3"/>
  <c r="K90" i="3"/>
  <c r="G90" i="3"/>
  <c r="M90" i="3" s="1"/>
  <c r="K89" i="3"/>
  <c r="G89" i="3"/>
  <c r="K88" i="3"/>
  <c r="G88" i="3"/>
  <c r="K87" i="3"/>
  <c r="G87" i="3"/>
  <c r="G86" i="3"/>
  <c r="K86" i="3" s="1"/>
  <c r="G85" i="3"/>
  <c r="K85" i="3"/>
  <c r="G84" i="3"/>
  <c r="M84" i="3" s="1"/>
  <c r="G83" i="3"/>
  <c r="K83" i="3" s="1"/>
  <c r="K82" i="3"/>
  <c r="G82" i="3"/>
  <c r="M82" i="3" s="1"/>
  <c r="K81" i="3"/>
  <c r="G81" i="3"/>
  <c r="G80" i="3" s="1"/>
  <c r="G79" i="3" s="1"/>
  <c r="K79" i="3" s="1"/>
  <c r="J80" i="3"/>
  <c r="I80" i="3"/>
  <c r="R79" i="3" s="1"/>
  <c r="H80" i="3"/>
  <c r="H79" i="3" s="1"/>
  <c r="J79" i="3"/>
  <c r="I79" i="3"/>
  <c r="R78" i="3"/>
  <c r="K78" i="3"/>
  <c r="G78" i="3"/>
  <c r="R72" i="3" s="1"/>
  <c r="L78" i="3"/>
  <c r="K77" i="3"/>
  <c r="G77" i="3"/>
  <c r="K76" i="3"/>
  <c r="G76" i="3"/>
  <c r="K75" i="3"/>
  <c r="G75" i="3"/>
  <c r="K74" i="3"/>
  <c r="G74" i="3"/>
  <c r="M73" i="3"/>
  <c r="G73" i="3"/>
  <c r="K73" i="3"/>
  <c r="M72" i="3"/>
  <c r="G72" i="3"/>
  <c r="L72" i="3"/>
  <c r="L71" i="3"/>
  <c r="G71" i="3"/>
  <c r="K71" i="3" s="1"/>
  <c r="G70" i="3"/>
  <c r="R69" i="3"/>
  <c r="G69" i="3"/>
  <c r="R68" i="3" s="1"/>
  <c r="G68" i="3"/>
  <c r="K68" i="3"/>
  <c r="M67" i="3"/>
  <c r="G67" i="3"/>
  <c r="K67" i="3"/>
  <c r="R66" i="3"/>
  <c r="K66" i="3"/>
  <c r="G66" i="3"/>
  <c r="O65" i="3"/>
  <c r="G65" i="3"/>
  <c r="G61" i="3" s="1"/>
  <c r="G64" i="3"/>
  <c r="K64" i="3"/>
  <c r="M63" i="3"/>
  <c r="L63" i="3"/>
  <c r="G63" i="3"/>
  <c r="K63" i="3"/>
  <c r="O62" i="3"/>
  <c r="G62" i="3"/>
  <c r="K62" i="3" s="1"/>
  <c r="R61" i="3"/>
  <c r="J61" i="3"/>
  <c r="J60" i="3" s="1"/>
  <c r="I61" i="3"/>
  <c r="I60" i="3" s="1"/>
  <c r="H61" i="3"/>
  <c r="H60" i="3"/>
  <c r="K59" i="3"/>
  <c r="G59" i="3"/>
  <c r="K58" i="3"/>
  <c r="G58" i="3"/>
  <c r="K57" i="3"/>
  <c r="G57" i="3"/>
  <c r="G56" i="3"/>
  <c r="K56" i="3" s="1"/>
  <c r="K55" i="3"/>
  <c r="G55" i="3"/>
  <c r="K54" i="3"/>
  <c r="G54" i="3"/>
  <c r="K53" i="3"/>
  <c r="G53" i="3"/>
  <c r="K52" i="3"/>
  <c r="G52" i="3"/>
  <c r="K51" i="3"/>
  <c r="J51" i="3"/>
  <c r="I51" i="3"/>
  <c r="H51" i="3"/>
  <c r="G51" i="3"/>
  <c r="K50" i="3"/>
  <c r="G50" i="3"/>
  <c r="K49" i="3"/>
  <c r="G49" i="3"/>
  <c r="K48" i="3"/>
  <c r="G48" i="3"/>
  <c r="K47" i="3"/>
  <c r="J47" i="3"/>
  <c r="I47" i="3"/>
  <c r="H47" i="3"/>
  <c r="G47" i="3" s="1"/>
  <c r="G46" i="3"/>
  <c r="K46" i="3" s="1"/>
  <c r="J45" i="3"/>
  <c r="I45" i="3"/>
  <c r="H45" i="3"/>
  <c r="G45" i="3"/>
  <c r="K44" i="3"/>
  <c r="G44" i="3"/>
  <c r="K43" i="3"/>
  <c r="J43" i="3"/>
  <c r="J37" i="3" s="1"/>
  <c r="J36" i="3" s="1"/>
  <c r="J299" i="3" s="1"/>
  <c r="J317" i="3" s="1"/>
  <c r="I43" i="3"/>
  <c r="I37" i="3" s="1"/>
  <c r="H43" i="3"/>
  <c r="G43" i="3"/>
  <c r="K42" i="3"/>
  <c r="G42" i="3"/>
  <c r="J41" i="3"/>
  <c r="I41" i="3"/>
  <c r="G41" i="3" s="1"/>
  <c r="K41" i="3" s="1"/>
  <c r="K40" i="3"/>
  <c r="G40" i="3"/>
  <c r="G39" i="3"/>
  <c r="K38" i="3"/>
  <c r="J38" i="3"/>
  <c r="I38" i="3"/>
  <c r="H38" i="3"/>
  <c r="M35" i="3"/>
  <c r="K35" i="3"/>
  <c r="R34" i="3"/>
  <c r="M34" i="3"/>
  <c r="K34" i="3"/>
  <c r="R33" i="3"/>
  <c r="K33" i="3"/>
  <c r="R32" i="3"/>
  <c r="M32" i="3"/>
  <c r="L32" i="3"/>
  <c r="K32" i="3"/>
  <c r="R31" i="3"/>
  <c r="M31" i="3"/>
  <c r="L31" i="3"/>
  <c r="K31" i="3"/>
  <c r="G31" i="3"/>
  <c r="K30" i="3"/>
  <c r="G30" i="3"/>
  <c r="G29" i="3" s="1"/>
  <c r="J29" i="3"/>
  <c r="I29" i="3"/>
  <c r="H29" i="3"/>
  <c r="H28" i="3" s="1"/>
  <c r="J28" i="3"/>
  <c r="P27" i="3"/>
  <c r="O27" i="3"/>
  <c r="N27" i="3"/>
  <c r="K27" i="3"/>
  <c r="G27" i="3"/>
  <c r="K26" i="3"/>
  <c r="G26" i="3"/>
  <c r="K25" i="3"/>
  <c r="G25" i="3"/>
  <c r="R24" i="3"/>
  <c r="P24" i="3"/>
  <c r="O24" i="3"/>
  <c r="N24" i="3"/>
  <c r="K24" i="3"/>
  <c r="G24" i="3"/>
  <c r="R23" i="3" s="1"/>
  <c r="P23" i="3"/>
  <c r="P22" i="3" s="1"/>
  <c r="O23" i="3"/>
  <c r="O22" i="3" s="1"/>
  <c r="N23" i="3"/>
  <c r="N22" i="3"/>
  <c r="K23" i="3"/>
  <c r="G23" i="3"/>
  <c r="L23" i="3"/>
  <c r="R22" i="3"/>
  <c r="L22" i="3"/>
  <c r="K22" i="3"/>
  <c r="G22" i="3"/>
  <c r="K21" i="3"/>
  <c r="G21" i="3"/>
  <c r="R20" i="3" s="1"/>
  <c r="K20" i="3"/>
  <c r="G20" i="3"/>
  <c r="K19" i="3"/>
  <c r="G19" i="3"/>
  <c r="K18" i="3"/>
  <c r="G18" i="3"/>
  <c r="K17" i="3"/>
  <c r="G17" i="3"/>
  <c r="R16" i="3"/>
  <c r="M16" i="3"/>
  <c r="L16" i="3"/>
  <c r="G16" i="3"/>
  <c r="K16" i="3" s="1"/>
  <c r="R15" i="3"/>
  <c r="K15" i="3"/>
  <c r="G15" i="3"/>
  <c r="G13" i="3" s="1"/>
  <c r="G14" i="3"/>
  <c r="M14" i="3" s="1"/>
  <c r="J13" i="3"/>
  <c r="J12" i="3" s="1"/>
  <c r="I13" i="3"/>
  <c r="I12" i="3" s="1"/>
  <c r="H13" i="3"/>
  <c r="H12" i="3" s="1"/>
  <c r="V245" i="2"/>
  <c r="J244" i="2"/>
  <c r="Q244" i="2" s="1"/>
  <c r="E244" i="2"/>
  <c r="V243" i="2"/>
  <c r="T243" i="2"/>
  <c r="J243" i="2"/>
  <c r="F243" i="2"/>
  <c r="F237" i="2" s="1"/>
  <c r="E243" i="2"/>
  <c r="Q243" i="2" s="1"/>
  <c r="J242" i="2"/>
  <c r="E242" i="2"/>
  <c r="V241" i="2"/>
  <c r="T241" i="2"/>
  <c r="S241" i="2"/>
  <c r="J241" i="2"/>
  <c r="Q241" i="2" s="1"/>
  <c r="E241" i="2"/>
  <c r="R241" i="2" s="1"/>
  <c r="V240" i="2"/>
  <c r="T240" i="2"/>
  <c r="J240" i="2"/>
  <c r="E240" i="2"/>
  <c r="V239" i="2"/>
  <c r="T239" i="2"/>
  <c r="J239" i="2"/>
  <c r="E239" i="2"/>
  <c r="V238" i="2"/>
  <c r="T238" i="2"/>
  <c r="J238" i="2"/>
  <c r="I238" i="2"/>
  <c r="V237" i="2"/>
  <c r="T237" i="2"/>
  <c r="P237" i="2"/>
  <c r="O237" i="2"/>
  <c r="N237" i="2"/>
  <c r="V236" i="2"/>
  <c r="M237" i="2"/>
  <c r="L237" i="2"/>
  <c r="K237" i="2"/>
  <c r="H237" i="2"/>
  <c r="G237" i="2"/>
  <c r="T236" i="2"/>
  <c r="P236" i="2"/>
  <c r="T235" i="2" s="1"/>
  <c r="O236" i="2"/>
  <c r="N236" i="2"/>
  <c r="M236" i="2"/>
  <c r="L236" i="2"/>
  <c r="K236" i="2"/>
  <c r="H236" i="2"/>
  <c r="G236" i="2"/>
  <c r="F236" i="2"/>
  <c r="J235" i="2"/>
  <c r="E235" i="2"/>
  <c r="J234" i="2"/>
  <c r="E234" i="2"/>
  <c r="T233" i="2"/>
  <c r="J233" i="2"/>
  <c r="E233" i="2"/>
  <c r="R233" i="2"/>
  <c r="V232" i="2"/>
  <c r="T232" i="2"/>
  <c r="J232" i="2"/>
  <c r="E232" i="2"/>
  <c r="V231" i="2"/>
  <c r="T231" i="2"/>
  <c r="P231" i="2"/>
  <c r="O231" i="2"/>
  <c r="N231" i="2"/>
  <c r="M231" i="2"/>
  <c r="L231" i="2"/>
  <c r="K231" i="2"/>
  <c r="I231" i="2"/>
  <c r="H231" i="2"/>
  <c r="G231" i="2"/>
  <c r="F231" i="2"/>
  <c r="P230" i="2"/>
  <c r="T229" i="2" s="1"/>
  <c r="O230" i="2"/>
  <c r="V229" i="2"/>
  <c r="N230" i="2"/>
  <c r="M230" i="2"/>
  <c r="L230" i="2"/>
  <c r="K230" i="2"/>
  <c r="I230" i="2"/>
  <c r="H230" i="2"/>
  <c r="G230" i="2"/>
  <c r="F230" i="2"/>
  <c r="J229" i="2"/>
  <c r="Q229" i="2" s="1"/>
  <c r="E229" i="2"/>
  <c r="J228" i="2"/>
  <c r="Q228" i="2"/>
  <c r="E228" i="2"/>
  <c r="R228" i="2"/>
  <c r="V227" i="2"/>
  <c r="T227" i="2"/>
  <c r="J227" i="2"/>
  <c r="Q227" i="2" s="1"/>
  <c r="E227" i="2"/>
  <c r="R227" i="2" s="1"/>
  <c r="S226" i="2" s="1"/>
  <c r="V226" i="2"/>
  <c r="T226" i="2"/>
  <c r="Q226" i="2"/>
  <c r="J226" i="2"/>
  <c r="E226" i="2"/>
  <c r="R226" i="2" s="1"/>
  <c r="V225" i="2"/>
  <c r="T225" i="2"/>
  <c r="J225" i="2"/>
  <c r="Q225" i="2" s="1"/>
  <c r="E225" i="2"/>
  <c r="T224" i="2"/>
  <c r="J224" i="2"/>
  <c r="Q224" i="2" s="1"/>
  <c r="E224" i="2"/>
  <c r="R224" i="2"/>
  <c r="V223" i="2"/>
  <c r="T223" i="2"/>
  <c r="J223" i="2"/>
  <c r="Q223" i="2"/>
  <c r="E223" i="2"/>
  <c r="R223" i="2"/>
  <c r="S222" i="2" s="1"/>
  <c r="V222" i="2"/>
  <c r="T222" i="2"/>
  <c r="N222" i="2"/>
  <c r="E222" i="2"/>
  <c r="T221" i="2"/>
  <c r="J221" i="2"/>
  <c r="E221" i="2"/>
  <c r="R221" i="2" s="1"/>
  <c r="T220" i="2"/>
  <c r="P220" i="2"/>
  <c r="T219" i="2" s="1"/>
  <c r="O220" i="2"/>
  <c r="M220" i="2"/>
  <c r="L220" i="2"/>
  <c r="K220" i="2"/>
  <c r="I220" i="2"/>
  <c r="H220" i="2"/>
  <c r="G220" i="2"/>
  <c r="F220" i="2"/>
  <c r="P219" i="2"/>
  <c r="O219" i="2"/>
  <c r="M219" i="2"/>
  <c r="L219" i="2"/>
  <c r="K219" i="2"/>
  <c r="I219" i="2"/>
  <c r="H219" i="2"/>
  <c r="G219" i="2"/>
  <c r="F219" i="2"/>
  <c r="E218" i="2"/>
  <c r="Q217" i="2"/>
  <c r="J217" i="2"/>
  <c r="E217" i="2"/>
  <c r="V216" i="2"/>
  <c r="T216" i="2"/>
  <c r="J216" i="2"/>
  <c r="Q216" i="2" s="1"/>
  <c r="E216" i="2"/>
  <c r="R216" i="2"/>
  <c r="V215" i="2"/>
  <c r="T215" i="2"/>
  <c r="J215" i="2"/>
  <c r="E215" i="2"/>
  <c r="V214" i="2"/>
  <c r="T214" i="2"/>
  <c r="J214" i="2"/>
  <c r="E214" i="2"/>
  <c r="V213" i="2"/>
  <c r="T213" i="2"/>
  <c r="Q213" i="2"/>
  <c r="J213" i="2"/>
  <c r="E213" i="2"/>
  <c r="R213" i="2" s="1"/>
  <c r="V212" i="2"/>
  <c r="T212" i="2"/>
  <c r="J212" i="2"/>
  <c r="E212" i="2"/>
  <c r="V211" i="2"/>
  <c r="T211" i="2"/>
  <c r="P211" i="2"/>
  <c r="T210" i="2" s="1"/>
  <c r="O211" i="2"/>
  <c r="V210" i="2" s="1"/>
  <c r="N211" i="2"/>
  <c r="M211" i="2"/>
  <c r="L211" i="2"/>
  <c r="K211" i="2"/>
  <c r="I211" i="2"/>
  <c r="H211" i="2"/>
  <c r="G211" i="2"/>
  <c r="F211" i="2"/>
  <c r="P210" i="2"/>
  <c r="O210" i="2"/>
  <c r="N210" i="2"/>
  <c r="M210" i="2"/>
  <c r="L210" i="2"/>
  <c r="K210" i="2"/>
  <c r="I210" i="2"/>
  <c r="H210" i="2"/>
  <c r="G210" i="2"/>
  <c r="F210" i="2"/>
  <c r="V209" i="2"/>
  <c r="T209" i="2"/>
  <c r="S209" i="2"/>
  <c r="R209" i="2"/>
  <c r="J209" i="2"/>
  <c r="Q209" i="2" s="1"/>
  <c r="E209" i="2"/>
  <c r="V208" i="2"/>
  <c r="T208" i="2"/>
  <c r="J208" i="2"/>
  <c r="E208" i="2"/>
  <c r="V207" i="2"/>
  <c r="T207" i="2"/>
  <c r="J207" i="2"/>
  <c r="E207" i="2"/>
  <c r="V206" i="2"/>
  <c r="T206" i="2"/>
  <c r="Q206" i="2"/>
  <c r="J206" i="2"/>
  <c r="E206" i="2"/>
  <c r="R206" i="2" s="1"/>
  <c r="V205" i="2"/>
  <c r="T205" i="2"/>
  <c r="P205" i="2"/>
  <c r="O205" i="2"/>
  <c r="N205" i="2"/>
  <c r="M205" i="2"/>
  <c r="L205" i="2"/>
  <c r="K205" i="2"/>
  <c r="I205" i="2"/>
  <c r="H205" i="2"/>
  <c r="G205" i="2"/>
  <c r="F205" i="2"/>
  <c r="P204" i="2"/>
  <c r="T203" i="2" s="1"/>
  <c r="O204" i="2"/>
  <c r="V203" i="2" s="1"/>
  <c r="N204" i="2"/>
  <c r="M204" i="2"/>
  <c r="L204" i="2"/>
  <c r="K204" i="2"/>
  <c r="I204" i="2"/>
  <c r="H204" i="2"/>
  <c r="G204" i="2"/>
  <c r="F204" i="2"/>
  <c r="J203" i="2"/>
  <c r="E203" i="2"/>
  <c r="R203" i="2"/>
  <c r="J202" i="2"/>
  <c r="Q202" i="2"/>
  <c r="E202" i="2"/>
  <c r="R202" i="2"/>
  <c r="V201" i="2"/>
  <c r="T201" i="2"/>
  <c r="S201" i="2"/>
  <c r="R201" i="2"/>
  <c r="J201" i="2"/>
  <c r="Q201" i="2" s="1"/>
  <c r="E201" i="2"/>
  <c r="V200" i="2"/>
  <c r="T200" i="2"/>
  <c r="K200" i="2"/>
  <c r="E200" i="2"/>
  <c r="V199" i="2"/>
  <c r="T199" i="2"/>
  <c r="J199" i="2"/>
  <c r="E199" i="2"/>
  <c r="V198" i="2"/>
  <c r="T198" i="2"/>
  <c r="J198" i="2"/>
  <c r="Q198" i="2" s="1"/>
  <c r="E198" i="2"/>
  <c r="Q197" i="2"/>
  <c r="J197" i="2"/>
  <c r="E197" i="2"/>
  <c r="R197" i="2" s="1"/>
  <c r="V196" i="2"/>
  <c r="T196" i="2"/>
  <c r="S196" i="2"/>
  <c r="J196" i="2"/>
  <c r="Q196" i="2"/>
  <c r="E196" i="2"/>
  <c r="J195" i="2"/>
  <c r="E195" i="2"/>
  <c r="R195" i="2"/>
  <c r="V194" i="2"/>
  <c r="T194" i="2"/>
  <c r="R194" i="2"/>
  <c r="J194" i="2"/>
  <c r="Q194" i="2" s="1"/>
  <c r="E194" i="2"/>
  <c r="V193" i="2"/>
  <c r="T193" i="2"/>
  <c r="J193" i="2"/>
  <c r="Q193" i="2" s="1"/>
  <c r="V192" i="2"/>
  <c r="T192" i="2"/>
  <c r="P192" i="2"/>
  <c r="T191" i="2"/>
  <c r="O192" i="2"/>
  <c r="N192" i="2"/>
  <c r="J192" i="2"/>
  <c r="R192" i="2" s="1"/>
  <c r="Q192" i="2"/>
  <c r="E192" i="2"/>
  <c r="P191" i="2"/>
  <c r="O191" i="2"/>
  <c r="N191" i="2"/>
  <c r="E191" i="2"/>
  <c r="T190" i="2"/>
  <c r="J190" i="2"/>
  <c r="E190" i="2"/>
  <c r="V189" i="2"/>
  <c r="T189" i="2"/>
  <c r="J189" i="2"/>
  <c r="E189" i="2"/>
  <c r="R189" i="2" s="1"/>
  <c r="V188" i="2"/>
  <c r="T188" i="2"/>
  <c r="J188" i="2"/>
  <c r="R188" i="2" s="1"/>
  <c r="T187" i="2"/>
  <c r="J187" i="2"/>
  <c r="Q187" i="2" s="1"/>
  <c r="E187" i="2"/>
  <c r="V186" i="2"/>
  <c r="T186" i="2"/>
  <c r="J186" i="2"/>
  <c r="E186" i="2"/>
  <c r="V185" i="2"/>
  <c r="T185" i="2"/>
  <c r="J185" i="2"/>
  <c r="R185" i="2" s="1"/>
  <c r="E185" i="2"/>
  <c r="T184" i="2"/>
  <c r="P184" i="2"/>
  <c r="T183" i="2" s="1"/>
  <c r="O184" i="2"/>
  <c r="M184" i="2"/>
  <c r="L184" i="2"/>
  <c r="I184" i="2"/>
  <c r="H184" i="2"/>
  <c r="G184" i="2"/>
  <c r="F184" i="2"/>
  <c r="P183" i="2"/>
  <c r="T182" i="2" s="1"/>
  <c r="O183" i="2"/>
  <c r="M183" i="2"/>
  <c r="L183" i="2"/>
  <c r="I183" i="2"/>
  <c r="H183" i="2"/>
  <c r="G183" i="2"/>
  <c r="F183" i="2"/>
  <c r="R182" i="2"/>
  <c r="E182" i="2"/>
  <c r="Q182" i="2"/>
  <c r="V181" i="2"/>
  <c r="T181" i="2"/>
  <c r="J181" i="2"/>
  <c r="Q181" i="2" s="1"/>
  <c r="E181" i="2"/>
  <c r="V180" i="2"/>
  <c r="T180" i="2"/>
  <c r="J180" i="2"/>
  <c r="Q180" i="2" s="1"/>
  <c r="E180" i="2"/>
  <c r="R180" i="2" s="1"/>
  <c r="V179" i="2"/>
  <c r="T179" i="2"/>
  <c r="J179" i="2"/>
  <c r="Q179" i="2"/>
  <c r="E179" i="2"/>
  <c r="V178" i="2"/>
  <c r="T178" i="2"/>
  <c r="J178" i="2"/>
  <c r="E178" i="2"/>
  <c r="V177" i="2"/>
  <c r="T177" i="2"/>
  <c r="Q177" i="2"/>
  <c r="S176" i="2" s="1"/>
  <c r="J177" i="2"/>
  <c r="E177" i="2"/>
  <c r="R177" i="2" s="1"/>
  <c r="V176" i="2"/>
  <c r="T176" i="2"/>
  <c r="J176" i="2"/>
  <c r="Q176" i="2" s="1"/>
  <c r="E176" i="2"/>
  <c r="V175" i="2"/>
  <c r="T175" i="2"/>
  <c r="J175" i="2"/>
  <c r="E175" i="2"/>
  <c r="V174" i="2"/>
  <c r="T174" i="2"/>
  <c r="J174" i="2"/>
  <c r="Q174" i="2" s="1"/>
  <c r="E174" i="2"/>
  <c r="V173" i="2"/>
  <c r="T173" i="2"/>
  <c r="Q173" i="2"/>
  <c r="J173" i="2"/>
  <c r="E173" i="2"/>
  <c r="R173" i="2"/>
  <c r="V172" i="2"/>
  <c r="T172" i="2"/>
  <c r="J172" i="2"/>
  <c r="E172" i="2"/>
  <c r="Q172" i="2" s="1"/>
  <c r="S171" i="2" s="1"/>
  <c r="V171" i="2"/>
  <c r="T171" i="2"/>
  <c r="J171" i="2"/>
  <c r="R171" i="2" s="1"/>
  <c r="E171" i="2"/>
  <c r="V170" i="2"/>
  <c r="T170" i="2"/>
  <c r="R170" i="2"/>
  <c r="Q170" i="2"/>
  <c r="J170" i="2"/>
  <c r="E170" i="2"/>
  <c r="V169" i="2"/>
  <c r="T169" i="2"/>
  <c r="J169" i="2"/>
  <c r="Q169" i="2"/>
  <c r="S168" i="2" s="1"/>
  <c r="E169" i="2"/>
  <c r="V168" i="2"/>
  <c r="T168" i="2"/>
  <c r="N168" i="2"/>
  <c r="E168" i="2"/>
  <c r="T167" i="2"/>
  <c r="J167" i="2"/>
  <c r="E167" i="2"/>
  <c r="R167" i="2" s="1"/>
  <c r="V166" i="2"/>
  <c r="T166" i="2"/>
  <c r="J166" i="2"/>
  <c r="E166" i="2"/>
  <c r="Q166" i="2"/>
  <c r="V165" i="2"/>
  <c r="T165" i="2"/>
  <c r="R165" i="2"/>
  <c r="S164" i="2" s="1"/>
  <c r="J165" i="2"/>
  <c r="Q165" i="2" s="1"/>
  <c r="E165" i="2"/>
  <c r="V164" i="2"/>
  <c r="T164" i="2"/>
  <c r="Q164" i="2"/>
  <c r="J164" i="2"/>
  <c r="E164" i="2"/>
  <c r="R164" i="2" s="1"/>
  <c r="V163" i="2"/>
  <c r="T163" i="2"/>
  <c r="J163" i="2"/>
  <c r="E163" i="2"/>
  <c r="V162" i="2"/>
  <c r="T162" i="2"/>
  <c r="J162" i="2"/>
  <c r="E162" i="2"/>
  <c r="Q162" i="2"/>
  <c r="V161" i="2"/>
  <c r="T161" i="2"/>
  <c r="N161" i="2"/>
  <c r="V160" i="2" s="1"/>
  <c r="J161" i="2"/>
  <c r="E161" i="2"/>
  <c r="T160" i="2"/>
  <c r="J160" i="2"/>
  <c r="E160" i="2"/>
  <c r="V159" i="2"/>
  <c r="T159" i="2"/>
  <c r="Q159" i="2"/>
  <c r="J159" i="2"/>
  <c r="E159" i="2"/>
  <c r="R159" i="2" s="1"/>
  <c r="S158" i="2" s="1"/>
  <c r="V158" i="2"/>
  <c r="T158" i="2"/>
  <c r="J158" i="2"/>
  <c r="Q158" i="2"/>
  <c r="E158" i="2"/>
  <c r="V157" i="2"/>
  <c r="T157" i="2"/>
  <c r="S157" i="2"/>
  <c r="R157" i="2"/>
  <c r="S156" i="2"/>
  <c r="J157" i="2"/>
  <c r="E157" i="2"/>
  <c r="Q157" i="2" s="1"/>
  <c r="V156" i="2"/>
  <c r="T156" i="2"/>
  <c r="R156" i="2"/>
  <c r="J156" i="2"/>
  <c r="E156" i="2"/>
  <c r="V155" i="2"/>
  <c r="T155" i="2"/>
  <c r="S155" i="2"/>
  <c r="J155" i="2"/>
  <c r="Q155" i="2"/>
  <c r="E155" i="2"/>
  <c r="J154" i="2"/>
  <c r="E154" i="2"/>
  <c r="R154" i="2" s="1"/>
  <c r="J153" i="2"/>
  <c r="J152" i="2" s="1"/>
  <c r="E153" i="2"/>
  <c r="V152" i="2"/>
  <c r="T152" i="2"/>
  <c r="P152" i="2"/>
  <c r="P150" i="2"/>
  <c r="O152" i="2"/>
  <c r="N152" i="2"/>
  <c r="M152" i="2"/>
  <c r="L152" i="2"/>
  <c r="L151" i="2" s="1"/>
  <c r="L150" i="2"/>
  <c r="K152" i="2"/>
  <c r="I152" i="2"/>
  <c r="H152" i="2"/>
  <c r="H150" i="2"/>
  <c r="G152" i="2"/>
  <c r="G151" i="2"/>
  <c r="F152" i="2"/>
  <c r="F150" i="2" s="1"/>
  <c r="E152" i="2"/>
  <c r="P151" i="2"/>
  <c r="M151" i="2"/>
  <c r="H151" i="2"/>
  <c r="N150" i="2"/>
  <c r="V149" i="2" s="1"/>
  <c r="M150" i="2"/>
  <c r="G150" i="2"/>
  <c r="J149" i="2"/>
  <c r="R149" i="2" s="1"/>
  <c r="E149" i="2"/>
  <c r="V148" i="2"/>
  <c r="T148" i="2"/>
  <c r="J148" i="2"/>
  <c r="E148" i="2"/>
  <c r="V147" i="2"/>
  <c r="T147" i="2"/>
  <c r="J147" i="2"/>
  <c r="E147" i="2"/>
  <c r="V146" i="2"/>
  <c r="T146" i="2"/>
  <c r="J146" i="2"/>
  <c r="E146" i="2"/>
  <c r="Q146" i="2" s="1"/>
  <c r="V145" i="2"/>
  <c r="T145" i="2"/>
  <c r="J145" i="2"/>
  <c r="E145" i="2"/>
  <c r="V144" i="2"/>
  <c r="T144" i="2"/>
  <c r="P144" i="2"/>
  <c r="O144" i="2"/>
  <c r="V143" i="2" s="1"/>
  <c r="N144" i="2"/>
  <c r="M144" i="2"/>
  <c r="L144" i="2"/>
  <c r="K144" i="2"/>
  <c r="I144" i="2"/>
  <c r="H144" i="2"/>
  <c r="G144" i="2"/>
  <c r="F144" i="2"/>
  <c r="P143" i="2"/>
  <c r="T142" i="2" s="1"/>
  <c r="O143" i="2"/>
  <c r="V142" i="2" s="1"/>
  <c r="N143" i="2"/>
  <c r="M143" i="2"/>
  <c r="L143" i="2"/>
  <c r="K143" i="2"/>
  <c r="I143" i="2"/>
  <c r="H143" i="2"/>
  <c r="G143" i="2"/>
  <c r="F143" i="2"/>
  <c r="J142" i="2"/>
  <c r="E142" i="2"/>
  <c r="R142" i="2" s="1"/>
  <c r="V141" i="2"/>
  <c r="T141" i="2"/>
  <c r="J141" i="2"/>
  <c r="Q141" i="2"/>
  <c r="E141" i="2"/>
  <c r="V140" i="2"/>
  <c r="T140" i="2"/>
  <c r="J140" i="2"/>
  <c r="E140" i="2"/>
  <c r="V139" i="2"/>
  <c r="T139" i="2"/>
  <c r="Q139" i="2"/>
  <c r="J139" i="2"/>
  <c r="E139" i="2"/>
  <c r="V138" i="2"/>
  <c r="T138" i="2"/>
  <c r="J138" i="2"/>
  <c r="E138" i="2"/>
  <c r="Q138" i="2"/>
  <c r="V137" i="2"/>
  <c r="T137" i="2"/>
  <c r="J137" i="2"/>
  <c r="E137" i="2"/>
  <c r="V136" i="2"/>
  <c r="T136" i="2"/>
  <c r="J136" i="2"/>
  <c r="Q136" i="2"/>
  <c r="E136" i="2"/>
  <c r="J135" i="2"/>
  <c r="E135" i="2"/>
  <c r="V134" i="2"/>
  <c r="T134" i="2"/>
  <c r="J134" i="2"/>
  <c r="R134" i="2" s="1"/>
  <c r="E134" i="2"/>
  <c r="Q134" i="2"/>
  <c r="V133" i="2"/>
  <c r="T133" i="2"/>
  <c r="J133" i="2"/>
  <c r="Q133" i="2" s="1"/>
  <c r="E133" i="2"/>
  <c r="V132" i="2"/>
  <c r="T132" i="2"/>
  <c r="J132" i="2"/>
  <c r="Q132" i="2" s="1"/>
  <c r="E132" i="2"/>
  <c r="V131" i="2"/>
  <c r="T131" i="2"/>
  <c r="J131" i="2"/>
  <c r="E131" i="2"/>
  <c r="Q131" i="2" s="1"/>
  <c r="V130" i="2"/>
  <c r="T130" i="2"/>
  <c r="J130" i="2"/>
  <c r="V129" i="2"/>
  <c r="T129" i="2"/>
  <c r="J129" i="2"/>
  <c r="Q129" i="2" s="1"/>
  <c r="E129" i="2"/>
  <c r="R129" i="2" s="1"/>
  <c r="V128" i="2"/>
  <c r="T128" i="2"/>
  <c r="J128" i="2"/>
  <c r="E128" i="2"/>
  <c r="R128" i="2" s="1"/>
  <c r="V127" i="2"/>
  <c r="T127" i="2"/>
  <c r="R127" i="2"/>
  <c r="S126" i="2"/>
  <c r="J127" i="2"/>
  <c r="E127" i="2"/>
  <c r="Q127" i="2" s="1"/>
  <c r="V126" i="2"/>
  <c r="T126" i="2"/>
  <c r="J126" i="2"/>
  <c r="R126" i="2" s="1"/>
  <c r="E126" i="2"/>
  <c r="V125" i="2"/>
  <c r="T125" i="2"/>
  <c r="J125" i="2"/>
  <c r="E125" i="2"/>
  <c r="E112" i="2" s="1"/>
  <c r="V124" i="2"/>
  <c r="T124" i="2"/>
  <c r="S123" i="2"/>
  <c r="J124" i="2"/>
  <c r="Q124" i="2" s="1"/>
  <c r="E124" i="2"/>
  <c r="R124" i="2" s="1"/>
  <c r="V123" i="2"/>
  <c r="T123" i="2"/>
  <c r="R123" i="2"/>
  <c r="S122" i="2" s="1"/>
  <c r="J123" i="2"/>
  <c r="E123" i="2"/>
  <c r="Q123" i="2" s="1"/>
  <c r="V122" i="2"/>
  <c r="T122" i="2"/>
  <c r="J122" i="2"/>
  <c r="E122" i="2"/>
  <c r="V121" i="2"/>
  <c r="T121" i="2"/>
  <c r="J121" i="2"/>
  <c r="E121" i="2"/>
  <c r="R121" i="2" s="1"/>
  <c r="V120" i="2"/>
  <c r="T120" i="2"/>
  <c r="J120" i="2"/>
  <c r="E120" i="2"/>
  <c r="R120" i="2" s="1"/>
  <c r="V119" i="2"/>
  <c r="T119" i="2"/>
  <c r="J119" i="2"/>
  <c r="E119" i="2"/>
  <c r="R119" i="2" s="1"/>
  <c r="V118" i="2"/>
  <c r="T118" i="2"/>
  <c r="R118" i="2"/>
  <c r="S117" i="2"/>
  <c r="J118" i="2"/>
  <c r="E118" i="2"/>
  <c r="Q118" i="2" s="1"/>
  <c r="V117" i="2"/>
  <c r="T117" i="2"/>
  <c r="Q117" i="2"/>
  <c r="J117" i="2"/>
  <c r="E117" i="2"/>
  <c r="R117" i="2" s="1"/>
  <c r="S116" i="2" s="1"/>
  <c r="V116" i="2"/>
  <c r="T116" i="2"/>
  <c r="P116" i="2"/>
  <c r="T115" i="2"/>
  <c r="O116" i="2"/>
  <c r="N116" i="2"/>
  <c r="M116" i="2"/>
  <c r="M112" i="2"/>
  <c r="L116" i="2"/>
  <c r="L112" i="2"/>
  <c r="K116" i="2"/>
  <c r="H116" i="2"/>
  <c r="G116" i="2"/>
  <c r="G111" i="2"/>
  <c r="F116" i="2"/>
  <c r="E116" i="2"/>
  <c r="Q115" i="2"/>
  <c r="J115" i="2"/>
  <c r="E115" i="2"/>
  <c r="V114" i="2"/>
  <c r="T114" i="2"/>
  <c r="R114" i="2"/>
  <c r="J114" i="2"/>
  <c r="E114" i="2"/>
  <c r="V113" i="2"/>
  <c r="T113" i="2"/>
  <c r="J113" i="2"/>
  <c r="E113" i="2"/>
  <c r="V112" i="2"/>
  <c r="T112" i="2"/>
  <c r="P112" i="2"/>
  <c r="O112" i="2"/>
  <c r="K112" i="2"/>
  <c r="I112" i="2"/>
  <c r="H112" i="2"/>
  <c r="F112" i="2"/>
  <c r="P111" i="2"/>
  <c r="O111" i="2"/>
  <c r="L111" i="2"/>
  <c r="K111" i="2"/>
  <c r="I111" i="2"/>
  <c r="H111" i="2"/>
  <c r="F111" i="2"/>
  <c r="J110" i="2"/>
  <c r="E110" i="2"/>
  <c r="V109" i="2"/>
  <c r="T109" i="2"/>
  <c r="S109" i="2"/>
  <c r="Q109" i="2"/>
  <c r="J109" i="2"/>
  <c r="E109" i="2"/>
  <c r="R109" i="2" s="1"/>
  <c r="J108" i="2"/>
  <c r="Q108" i="2" s="1"/>
  <c r="E108" i="2"/>
  <c r="J107" i="2"/>
  <c r="Q107" i="2" s="1"/>
  <c r="E107" i="2"/>
  <c r="V106" i="2"/>
  <c r="T106" i="2"/>
  <c r="R106" i="2"/>
  <c r="J106" i="2"/>
  <c r="E106" i="2"/>
  <c r="Q106" i="2"/>
  <c r="V105" i="2"/>
  <c r="T105" i="2"/>
  <c r="J105" i="2"/>
  <c r="E105" i="2"/>
  <c r="R105" i="2"/>
  <c r="T104" i="2"/>
  <c r="J104" i="2"/>
  <c r="T103" i="2"/>
  <c r="R103" i="2"/>
  <c r="J103" i="2"/>
  <c r="Q103" i="2" s="1"/>
  <c r="V102" i="2"/>
  <c r="T102" i="2"/>
  <c r="J102" i="2"/>
  <c r="E102" i="2"/>
  <c r="R102" i="2" s="1"/>
  <c r="V101" i="2"/>
  <c r="T101" i="2"/>
  <c r="J101" i="2"/>
  <c r="Q101" i="2" s="1"/>
  <c r="E101" i="2"/>
  <c r="R101" i="2" s="1"/>
  <c r="S101" i="2" s="1"/>
  <c r="V100" i="2"/>
  <c r="T100" i="2"/>
  <c r="R100" i="2"/>
  <c r="S100" i="2" s="1"/>
  <c r="J100" i="2"/>
  <c r="Q100" i="2" s="1"/>
  <c r="E100" i="2"/>
  <c r="V99" i="2"/>
  <c r="T99" i="2"/>
  <c r="J99" i="2"/>
  <c r="E99" i="2"/>
  <c r="R99" i="2" s="1"/>
  <c r="V98" i="2"/>
  <c r="T98" i="2"/>
  <c r="J98" i="2"/>
  <c r="E98" i="2"/>
  <c r="R98" i="2" s="1"/>
  <c r="V97" i="2"/>
  <c r="T97" i="2"/>
  <c r="J97" i="2"/>
  <c r="E97" i="2"/>
  <c r="Q97" i="2"/>
  <c r="V96" i="2"/>
  <c r="T96" i="2"/>
  <c r="R96" i="2"/>
  <c r="S96" i="2" s="1"/>
  <c r="J96" i="2"/>
  <c r="Q96" i="2" s="1"/>
  <c r="E96" i="2"/>
  <c r="V95" i="2"/>
  <c r="T95" i="2"/>
  <c r="J95" i="2"/>
  <c r="E95" i="2"/>
  <c r="V94" i="2"/>
  <c r="T94" i="2"/>
  <c r="J94" i="2"/>
  <c r="E94" i="2"/>
  <c r="Q94" i="2" s="1"/>
  <c r="V93" i="2"/>
  <c r="T93" i="2"/>
  <c r="J93" i="2"/>
  <c r="E93" i="2"/>
  <c r="R93" i="2" s="1"/>
  <c r="V92" i="2"/>
  <c r="T92" i="2"/>
  <c r="Q92" i="2"/>
  <c r="J92" i="2"/>
  <c r="E92" i="2"/>
  <c r="R92" i="2" s="1"/>
  <c r="V91" i="2"/>
  <c r="T91" i="2"/>
  <c r="J91" i="2"/>
  <c r="E91" i="2"/>
  <c r="V90" i="2"/>
  <c r="T90" i="2"/>
  <c r="J90" i="2"/>
  <c r="E90" i="2"/>
  <c r="V89" i="2"/>
  <c r="T89" i="2"/>
  <c r="J89" i="2"/>
  <c r="E89" i="2"/>
  <c r="J88" i="2"/>
  <c r="Q88" i="2" s="1"/>
  <c r="E88" i="2"/>
  <c r="J87" i="2"/>
  <c r="E87" i="2"/>
  <c r="Q86" i="2"/>
  <c r="J86" i="2"/>
  <c r="E86" i="2"/>
  <c r="T85" i="2"/>
  <c r="P85" i="2"/>
  <c r="O85" i="2"/>
  <c r="N85" i="2"/>
  <c r="V85" i="2" s="1"/>
  <c r="M85" i="2"/>
  <c r="M82" i="2" s="1"/>
  <c r="L85" i="2"/>
  <c r="K85" i="2"/>
  <c r="I85" i="2"/>
  <c r="I82" i="2" s="1"/>
  <c r="H85" i="2"/>
  <c r="H82" i="2"/>
  <c r="G85" i="2"/>
  <c r="G82" i="2" s="1"/>
  <c r="F85" i="2"/>
  <c r="L84" i="2"/>
  <c r="P83" i="2"/>
  <c r="O83" i="2"/>
  <c r="N83" i="2"/>
  <c r="M83" i="2"/>
  <c r="L83" i="2"/>
  <c r="K83" i="2"/>
  <c r="K84" i="2" s="1"/>
  <c r="I83" i="2"/>
  <c r="I84" i="2" s="1"/>
  <c r="H83" i="2"/>
  <c r="H84" i="2" s="1"/>
  <c r="G83" i="2"/>
  <c r="F83" i="2"/>
  <c r="P82" i="2"/>
  <c r="O82" i="2"/>
  <c r="L82" i="2"/>
  <c r="K82" i="2"/>
  <c r="J81" i="2"/>
  <c r="E81" i="2"/>
  <c r="R81" i="2" s="1"/>
  <c r="V80" i="2"/>
  <c r="T80" i="2"/>
  <c r="J80" i="2"/>
  <c r="E80" i="2"/>
  <c r="J79" i="2"/>
  <c r="E79" i="2"/>
  <c r="V78" i="2"/>
  <c r="T78" i="2"/>
  <c r="R78" i="2"/>
  <c r="J78" i="2"/>
  <c r="E78" i="2"/>
  <c r="V77" i="2"/>
  <c r="T77" i="2"/>
  <c r="J77" i="2"/>
  <c r="E77" i="2"/>
  <c r="V76" i="2"/>
  <c r="T76" i="2"/>
  <c r="J76" i="2"/>
  <c r="E76" i="2"/>
  <c r="R76" i="2" s="1"/>
  <c r="V75" i="2"/>
  <c r="T75" i="2"/>
  <c r="J75" i="2"/>
  <c r="E75" i="2"/>
  <c r="R75" i="2" s="1"/>
  <c r="V74" i="2"/>
  <c r="T74" i="2"/>
  <c r="J74" i="2"/>
  <c r="Q74" i="2" s="1"/>
  <c r="E74" i="2"/>
  <c r="R74" i="2"/>
  <c r="S74" i="2" s="1"/>
  <c r="V73" i="2"/>
  <c r="T73" i="2"/>
  <c r="J73" i="2"/>
  <c r="Q73" i="2" s="1"/>
  <c r="E73" i="2"/>
  <c r="R73" i="2" s="1"/>
  <c r="J72" i="2"/>
  <c r="Q72" i="2" s="1"/>
  <c r="R72" i="2"/>
  <c r="J71" i="2"/>
  <c r="E71" i="2"/>
  <c r="R71" i="2" s="1"/>
  <c r="E69" i="2"/>
  <c r="R69" i="2" s="1"/>
  <c r="J70" i="2"/>
  <c r="E70" i="2"/>
  <c r="R70" i="2" s="1"/>
  <c r="P69" i="2"/>
  <c r="O69" i="2"/>
  <c r="N69" i="2"/>
  <c r="M69" i="2"/>
  <c r="L69" i="2"/>
  <c r="K69" i="2"/>
  <c r="J69" i="2"/>
  <c r="I69" i="2"/>
  <c r="H69" i="2"/>
  <c r="G69" i="2"/>
  <c r="F69" i="2"/>
  <c r="J68" i="2"/>
  <c r="E68" i="2"/>
  <c r="P67" i="2"/>
  <c r="O67" i="2"/>
  <c r="N67" i="2"/>
  <c r="J67" i="2" s="1"/>
  <c r="M67" i="2"/>
  <c r="L67" i="2"/>
  <c r="K67" i="2"/>
  <c r="I67" i="2"/>
  <c r="H67" i="2"/>
  <c r="J66" i="2"/>
  <c r="Q66" i="2" s="1"/>
  <c r="E66" i="2"/>
  <c r="J65" i="2"/>
  <c r="Q65" i="2"/>
  <c r="E65" i="2"/>
  <c r="P64" i="2"/>
  <c r="O64" i="2"/>
  <c r="N64" i="2"/>
  <c r="M64" i="2"/>
  <c r="L64" i="2"/>
  <c r="K64" i="2"/>
  <c r="J64" i="2"/>
  <c r="I64" i="2"/>
  <c r="H64" i="2"/>
  <c r="H33" i="2" s="1"/>
  <c r="H245" i="2" s="1"/>
  <c r="G64" i="2"/>
  <c r="E64" i="2"/>
  <c r="J63" i="2"/>
  <c r="E63" i="2"/>
  <c r="Q63" i="2" s="1"/>
  <c r="J62" i="2"/>
  <c r="E62" i="2"/>
  <c r="R62" i="2"/>
  <c r="P61" i="2"/>
  <c r="O61" i="2"/>
  <c r="N61" i="2"/>
  <c r="M61" i="2"/>
  <c r="L61" i="2"/>
  <c r="K61" i="2"/>
  <c r="J61" i="2"/>
  <c r="Q61" i="2" s="1"/>
  <c r="I61" i="2"/>
  <c r="H61" i="2"/>
  <c r="G61" i="2"/>
  <c r="F61" i="2"/>
  <c r="E61" i="2" s="1"/>
  <c r="Q60" i="2"/>
  <c r="Q59" i="2" s="1"/>
  <c r="P60" i="2"/>
  <c r="P34" i="2" s="1"/>
  <c r="T34" i="2" s="1"/>
  <c r="J60" i="2"/>
  <c r="E60" i="2"/>
  <c r="O59" i="2"/>
  <c r="N59" i="2"/>
  <c r="V59" i="2" s="1"/>
  <c r="M59" i="2"/>
  <c r="L59" i="2"/>
  <c r="K59" i="2"/>
  <c r="I59" i="2"/>
  <c r="H59" i="2"/>
  <c r="G59" i="2"/>
  <c r="F59" i="2"/>
  <c r="E59" i="2" s="1"/>
  <c r="V58" i="2"/>
  <c r="T58" i="2"/>
  <c r="Q58" i="2"/>
  <c r="J58" i="2"/>
  <c r="E58" i="2"/>
  <c r="R58" i="2" s="1"/>
  <c r="S58" i="2" s="1"/>
  <c r="J57" i="2"/>
  <c r="E57" i="2"/>
  <c r="R57" i="2"/>
  <c r="N56" i="2"/>
  <c r="E56" i="2"/>
  <c r="P55" i="2"/>
  <c r="O55" i="2"/>
  <c r="M55" i="2"/>
  <c r="M33" i="2" s="1"/>
  <c r="L55" i="2"/>
  <c r="K55" i="2"/>
  <c r="I55" i="2"/>
  <c r="H55" i="2"/>
  <c r="G55" i="2"/>
  <c r="F55" i="2"/>
  <c r="E55" i="2"/>
  <c r="J54" i="2"/>
  <c r="R54" i="2" s="1"/>
  <c r="E54" i="2"/>
  <c r="J53" i="2"/>
  <c r="E53" i="2"/>
  <c r="R53" i="2" s="1"/>
  <c r="P52" i="2"/>
  <c r="T52" i="2" s="1"/>
  <c r="O52" i="2"/>
  <c r="N52" i="2"/>
  <c r="M52" i="2"/>
  <c r="L52" i="2"/>
  <c r="K52" i="2"/>
  <c r="J52" i="2" s="1"/>
  <c r="I52" i="2"/>
  <c r="E52" i="2" s="1"/>
  <c r="H52" i="2"/>
  <c r="G52" i="2"/>
  <c r="F52" i="2"/>
  <c r="R52" i="2"/>
  <c r="V51" i="2"/>
  <c r="T51" i="2"/>
  <c r="J51" i="2"/>
  <c r="R51" i="2" s="1"/>
  <c r="E51" i="2"/>
  <c r="J50" i="2"/>
  <c r="Q50" i="2" s="1"/>
  <c r="E50" i="2"/>
  <c r="R50" i="2"/>
  <c r="J49" i="2"/>
  <c r="E49" i="2"/>
  <c r="R49" i="2" s="1"/>
  <c r="J48" i="2"/>
  <c r="E48" i="2"/>
  <c r="Q48" i="2" s="1"/>
  <c r="P47" i="2"/>
  <c r="O47" i="2"/>
  <c r="N47" i="2"/>
  <c r="J47" i="2" s="1"/>
  <c r="Q47" i="2" s="1"/>
  <c r="M47" i="2"/>
  <c r="L47" i="2"/>
  <c r="K47" i="2"/>
  <c r="I47" i="2"/>
  <c r="H47" i="2"/>
  <c r="G47" i="2"/>
  <c r="F47" i="2"/>
  <c r="E47" i="2" s="1"/>
  <c r="J46" i="2"/>
  <c r="Q46" i="2" s="1"/>
  <c r="E46" i="2"/>
  <c r="R46" i="2"/>
  <c r="P45" i="2"/>
  <c r="O45" i="2"/>
  <c r="N45" i="2"/>
  <c r="M45" i="2"/>
  <c r="L45" i="2"/>
  <c r="K45" i="2"/>
  <c r="J45" i="2" s="1"/>
  <c r="I45" i="2"/>
  <c r="H45" i="2"/>
  <c r="G45" i="2"/>
  <c r="F45" i="2"/>
  <c r="E45" i="2"/>
  <c r="R45" i="2" s="1"/>
  <c r="J44" i="2"/>
  <c r="E44" i="2"/>
  <c r="R44" i="2" s="1"/>
  <c r="J43" i="2"/>
  <c r="E43" i="2"/>
  <c r="R43" i="2"/>
  <c r="J42" i="2"/>
  <c r="R42" i="2" s="1"/>
  <c r="E42" i="2"/>
  <c r="Q41" i="2"/>
  <c r="J41" i="2"/>
  <c r="R41" i="2" s="1"/>
  <c r="E41" i="2"/>
  <c r="P40" i="2"/>
  <c r="O40" i="2"/>
  <c r="N40" i="2"/>
  <c r="M40" i="2"/>
  <c r="L40" i="2"/>
  <c r="K40" i="2"/>
  <c r="I40" i="2"/>
  <c r="H40" i="2"/>
  <c r="G40" i="2"/>
  <c r="G33" i="2" s="1"/>
  <c r="G245" i="2" s="1"/>
  <c r="F40" i="2"/>
  <c r="E40" i="2" s="1"/>
  <c r="J39" i="2"/>
  <c r="Q39" i="2"/>
  <c r="E39" i="2"/>
  <c r="R39" i="2" s="1"/>
  <c r="J38" i="2"/>
  <c r="E38" i="2"/>
  <c r="Q38" i="2" s="1"/>
  <c r="J37" i="2"/>
  <c r="Q37" i="2" s="1"/>
  <c r="E37" i="2"/>
  <c r="J36" i="2"/>
  <c r="E36" i="2"/>
  <c r="P35" i="2"/>
  <c r="T35" i="2" s="1"/>
  <c r="O35" i="2"/>
  <c r="N35" i="2"/>
  <c r="M35" i="2"/>
  <c r="L35" i="2"/>
  <c r="K35" i="2"/>
  <c r="I35" i="2"/>
  <c r="E35" i="2" s="1"/>
  <c r="H35" i="2"/>
  <c r="G35" i="2"/>
  <c r="F35" i="2"/>
  <c r="F33" i="2" s="1"/>
  <c r="O34" i="2"/>
  <c r="M34" i="2"/>
  <c r="L34" i="2"/>
  <c r="K34" i="2"/>
  <c r="I34" i="2"/>
  <c r="H34" i="2"/>
  <c r="G34" i="2"/>
  <c r="F34" i="2"/>
  <c r="V32" i="2"/>
  <c r="T32" i="2"/>
  <c r="J32" i="2"/>
  <c r="E32" i="2"/>
  <c r="Q32" i="2" s="1"/>
  <c r="V31" i="2"/>
  <c r="T31" i="2"/>
  <c r="Q31" i="2"/>
  <c r="J31" i="2"/>
  <c r="E31" i="2"/>
  <c r="R31" i="2" s="1"/>
  <c r="V30" i="2"/>
  <c r="T30" i="2"/>
  <c r="J30" i="2"/>
  <c r="J27" i="2"/>
  <c r="E30" i="2"/>
  <c r="R30" i="2" s="1"/>
  <c r="V29" i="2"/>
  <c r="T29" i="2"/>
  <c r="J29" i="2"/>
  <c r="E29" i="2"/>
  <c r="R29" i="2"/>
  <c r="P28" i="2"/>
  <c r="O28" i="2"/>
  <c r="N28" i="2"/>
  <c r="M28" i="2"/>
  <c r="L28" i="2"/>
  <c r="L257" i="2" s="1"/>
  <c r="K28" i="2"/>
  <c r="I28" i="2"/>
  <c r="H28" i="2"/>
  <c r="H257" i="2" s="1"/>
  <c r="G28" i="2"/>
  <c r="F28" i="2"/>
  <c r="P27" i="2"/>
  <c r="O27" i="2"/>
  <c r="V27" i="2" s="1"/>
  <c r="N27" i="2"/>
  <c r="M27" i="2"/>
  <c r="L27" i="2"/>
  <c r="K27" i="2"/>
  <c r="I27" i="2"/>
  <c r="H27" i="2"/>
  <c r="G27" i="2"/>
  <c r="F27" i="2"/>
  <c r="V26" i="2"/>
  <c r="T26" i="2"/>
  <c r="J26" i="2"/>
  <c r="Q26" i="2" s="1"/>
  <c r="E26" i="2"/>
  <c r="R26" i="2"/>
  <c r="S26" i="2"/>
  <c r="V25" i="2"/>
  <c r="T25" i="2"/>
  <c r="J25" i="2"/>
  <c r="Q25" i="2"/>
  <c r="E25" i="2"/>
  <c r="R25" i="2"/>
  <c r="S25" i="2"/>
  <c r="V24" i="2"/>
  <c r="T24" i="2"/>
  <c r="J24" i="2"/>
  <c r="Q24" i="2" s="1"/>
  <c r="E24" i="2"/>
  <c r="V23" i="2"/>
  <c r="T23" i="2"/>
  <c r="J23" i="2"/>
  <c r="Q23" i="2" s="1"/>
  <c r="E23" i="2"/>
  <c r="R23" i="2"/>
  <c r="S23" i="2" s="1"/>
  <c r="V22" i="2"/>
  <c r="T22" i="2"/>
  <c r="J22" i="2"/>
  <c r="R22" i="2" s="1"/>
  <c r="Q22" i="2"/>
  <c r="E22" i="2"/>
  <c r="V21" i="2"/>
  <c r="T21" i="2"/>
  <c r="Q21" i="2"/>
  <c r="J21" i="2"/>
  <c r="E21" i="2"/>
  <c r="R21" i="2" s="1"/>
  <c r="S21" i="2" s="1"/>
  <c r="J20" i="2"/>
  <c r="R20" i="2" s="1"/>
  <c r="E20" i="2"/>
  <c r="V19" i="2"/>
  <c r="T19" i="2"/>
  <c r="J19" i="2"/>
  <c r="E19" i="2"/>
  <c r="Q19" i="2" s="1"/>
  <c r="P18" i="2"/>
  <c r="P257" i="2"/>
  <c r="O18" i="2"/>
  <c r="N18" i="2"/>
  <c r="M18" i="2"/>
  <c r="M257" i="2" s="1"/>
  <c r="L18" i="2"/>
  <c r="K18" i="2"/>
  <c r="I18" i="2"/>
  <c r="H18" i="2"/>
  <c r="G18" i="2"/>
  <c r="F18" i="2"/>
  <c r="P17" i="2"/>
  <c r="O17" i="2"/>
  <c r="N17" i="2"/>
  <c r="M17" i="2"/>
  <c r="L17" i="2"/>
  <c r="K17" i="2"/>
  <c r="I17" i="2"/>
  <c r="H17" i="2"/>
  <c r="G17" i="2"/>
  <c r="F17" i="2"/>
  <c r="V16" i="2"/>
  <c r="T16" i="2"/>
  <c r="R16" i="2"/>
  <c r="K45" i="3"/>
  <c r="I36" i="3"/>
  <c r="K80" i="3"/>
  <c r="M147" i="3"/>
  <c r="H112" i="3"/>
  <c r="O112" i="3" s="1"/>
  <c r="M124" i="3"/>
  <c r="R123" i="3"/>
  <c r="L124" i="3"/>
  <c r="K124" i="3"/>
  <c r="M127" i="3"/>
  <c r="R126" i="3"/>
  <c r="L127" i="3"/>
  <c r="K127" i="3"/>
  <c r="M156" i="3"/>
  <c r="R155" i="3"/>
  <c r="L156" i="3"/>
  <c r="M209" i="3"/>
  <c r="R208" i="3"/>
  <c r="L209" i="3"/>
  <c r="K220" i="3"/>
  <c r="M220" i="3"/>
  <c r="R250" i="3"/>
  <c r="G249" i="3"/>
  <c r="R248" i="3" s="1"/>
  <c r="K14" i="3"/>
  <c r="H37" i="3"/>
  <c r="H311" i="3" s="1"/>
  <c r="H36" i="3"/>
  <c r="K65" i="3"/>
  <c r="K69" i="3"/>
  <c r="K70" i="3"/>
  <c r="M111" i="3"/>
  <c r="R147" i="3"/>
  <c r="L148" i="3"/>
  <c r="K148" i="3"/>
  <c r="G162" i="3"/>
  <c r="M172" i="3"/>
  <c r="R171" i="3"/>
  <c r="L172" i="3"/>
  <c r="R216" i="3"/>
  <c r="G214" i="3"/>
  <c r="G231" i="3"/>
  <c r="K232" i="3"/>
  <c r="I311" i="3"/>
  <c r="L14" i="3"/>
  <c r="L24" i="3"/>
  <c r="M69" i="3"/>
  <c r="K72" i="3"/>
  <c r="K84" i="3"/>
  <c r="L97" i="3"/>
  <c r="G106" i="3"/>
  <c r="M118" i="3"/>
  <c r="R117" i="3"/>
  <c r="G113" i="3"/>
  <c r="R112" i="3" s="1"/>
  <c r="M144" i="3"/>
  <c r="R143" i="3"/>
  <c r="L144" i="3"/>
  <c r="K144" i="3"/>
  <c r="M152" i="3"/>
  <c r="R151" i="3"/>
  <c r="L152" i="3"/>
  <c r="M210" i="3"/>
  <c r="L210" i="3"/>
  <c r="L220" i="3"/>
  <c r="M239" i="3"/>
  <c r="L239" i="3"/>
  <c r="K239" i="3"/>
  <c r="M242" i="3"/>
  <c r="L242" i="3"/>
  <c r="K242" i="3"/>
  <c r="R13" i="3"/>
  <c r="R96" i="3"/>
  <c r="M135" i="3"/>
  <c r="R134" i="3"/>
  <c r="L135" i="3"/>
  <c r="K135" i="3"/>
  <c r="R136" i="3"/>
  <c r="K137" i="3"/>
  <c r="M194" i="3"/>
  <c r="L194" i="3"/>
  <c r="M203" i="3"/>
  <c r="L203" i="3"/>
  <c r="K225" i="3"/>
  <c r="R119" i="3"/>
  <c r="M120" i="3"/>
  <c r="R128" i="3"/>
  <c r="M133" i="3"/>
  <c r="R141" i="3"/>
  <c r="M142" i="3"/>
  <c r="R145" i="3"/>
  <c r="M146" i="3"/>
  <c r="R149" i="3"/>
  <c r="M150" i="3"/>
  <c r="R153" i="3"/>
  <c r="R157" i="3"/>
  <c r="M169" i="3"/>
  <c r="R173" i="3"/>
  <c r="L208" i="3"/>
  <c r="R211" i="3"/>
  <c r="M215" i="3"/>
  <c r="L216" i="3"/>
  <c r="M226" i="3"/>
  <c r="M227" i="3"/>
  <c r="L236" i="3"/>
  <c r="R243" i="3"/>
  <c r="M244" i="3"/>
  <c r="L245" i="3"/>
  <c r="L250" i="3"/>
  <c r="R256" i="3"/>
  <c r="L258" i="3"/>
  <c r="L261" i="3"/>
  <c r="K193" i="3"/>
  <c r="R207" i="3"/>
  <c r="I219" i="3"/>
  <c r="R218" i="3"/>
  <c r="R235" i="3"/>
  <c r="R249" i="3"/>
  <c r="R257" i="3"/>
  <c r="S22" i="2"/>
  <c r="Q52" i="2"/>
  <c r="S52" i="2"/>
  <c r="Q64" i="2"/>
  <c r="R90" i="2"/>
  <c r="Q90" i="2"/>
  <c r="S90" i="2" s="1"/>
  <c r="E238" i="2"/>
  <c r="I237" i="2"/>
  <c r="I236" i="2"/>
  <c r="J17" i="2"/>
  <c r="E18" i="2"/>
  <c r="V52" i="2"/>
  <c r="R66" i="2"/>
  <c r="Q76" i="2"/>
  <c r="S76" i="2" s="1"/>
  <c r="R152" i="2"/>
  <c r="O151" i="2"/>
  <c r="V151" i="2"/>
  <c r="O150" i="2"/>
  <c r="T151" i="2"/>
  <c r="R38" i="2"/>
  <c r="Q43" i="2"/>
  <c r="Q49" i="2"/>
  <c r="Q57" i="2"/>
  <c r="R60" i="2"/>
  <c r="R61" i="2"/>
  <c r="R65" i="2"/>
  <c r="R80" i="2"/>
  <c r="Q80" i="2"/>
  <c r="V83" i="2"/>
  <c r="Q91" i="2"/>
  <c r="R91" i="2"/>
  <c r="T149" i="2"/>
  <c r="E220" i="2"/>
  <c r="E219" i="2"/>
  <c r="Q53" i="2"/>
  <c r="R77" i="2"/>
  <c r="Q77" i="2"/>
  <c r="O84" i="2"/>
  <c r="T143" i="2"/>
  <c r="R94" i="2"/>
  <c r="S94" i="2"/>
  <c r="R125" i="2"/>
  <c r="R135" i="2"/>
  <c r="R141" i="2"/>
  <c r="Q149" i="2"/>
  <c r="S148" i="2"/>
  <c r="R153" i="2"/>
  <c r="R158" i="2"/>
  <c r="R169" i="2"/>
  <c r="S169" i="2"/>
  <c r="R179" i="2"/>
  <c r="S178" i="2"/>
  <c r="J205" i="2"/>
  <c r="Q215" i="2"/>
  <c r="Q221" i="2"/>
  <c r="R145" i="2"/>
  <c r="E143" i="2"/>
  <c r="R143" i="2"/>
  <c r="Q152" i="2"/>
  <c r="Q163" i="2"/>
  <c r="R193" i="2"/>
  <c r="R199" i="2"/>
  <c r="E184" i="2"/>
  <c r="J204" i="2"/>
  <c r="R232" i="2"/>
  <c r="E231" i="2"/>
  <c r="E230" i="2"/>
  <c r="R230" i="2" s="1"/>
  <c r="Q234" i="2"/>
  <c r="R244" i="2"/>
  <c r="S243" i="2" s="1"/>
  <c r="E236" i="2"/>
  <c r="R97" i="2"/>
  <c r="S97" i="2" s="1"/>
  <c r="R108" i="2"/>
  <c r="M111" i="2"/>
  <c r="G112" i="2"/>
  <c r="G257" i="2" s="1"/>
  <c r="Q114" i="2"/>
  <c r="R132" i="2"/>
  <c r="S131" i="2"/>
  <c r="R136" i="2"/>
  <c r="R138" i="2"/>
  <c r="S137" i="2" s="1"/>
  <c r="J143" i="2"/>
  <c r="N151" i="2"/>
  <c r="V150" i="2" s="1"/>
  <c r="Q153" i="2"/>
  <c r="R155" i="2"/>
  <c r="S152" i="2" s="1"/>
  <c r="R166" i="2"/>
  <c r="S165" i="2" s="1"/>
  <c r="R175" i="2"/>
  <c r="Q175" i="2"/>
  <c r="S174" i="2" s="1"/>
  <c r="Q199" i="2"/>
  <c r="J200" i="2"/>
  <c r="Q200" i="2" s="1"/>
  <c r="K184" i="2"/>
  <c r="K183" i="2"/>
  <c r="Q232" i="2"/>
  <c r="S240" i="2"/>
  <c r="R242" i="2"/>
  <c r="Q242" i="2"/>
  <c r="F151" i="2"/>
  <c r="F257" i="2"/>
  <c r="Q171" i="2"/>
  <c r="S170" i="2"/>
  <c r="R176" i="2"/>
  <c r="S175" i="2" s="1"/>
  <c r="Q203" i="2"/>
  <c r="R207" i="2"/>
  <c r="S206" i="2"/>
  <c r="R214" i="2"/>
  <c r="S213" i="2"/>
  <c r="E211" i="2"/>
  <c r="R218" i="2"/>
  <c r="Q218" i="2"/>
  <c r="S223" i="2"/>
  <c r="S225" i="2"/>
  <c r="J230" i="2"/>
  <c r="Q233" i="2"/>
  <c r="S232" i="2"/>
  <c r="R235" i="2"/>
  <c r="Q238" i="2"/>
  <c r="R239" i="2"/>
  <c r="S238" i="2" s="1"/>
  <c r="R243" i="2"/>
  <c r="R172" i="2"/>
  <c r="S172" i="2"/>
  <c r="R178" i="2"/>
  <c r="Q178" i="2"/>
  <c r="R187" i="2"/>
  <c r="E183" i="2"/>
  <c r="R190" i="2"/>
  <c r="Q190" i="2"/>
  <c r="J191" i="2"/>
  <c r="V190" i="2"/>
  <c r="N184" i="2"/>
  <c r="V183" i="2" s="1"/>
  <c r="R196" i="2"/>
  <c r="Q207" i="2"/>
  <c r="S211" i="2"/>
  <c r="S212" i="2"/>
  <c r="Q214" i="2"/>
  <c r="R215" i="2"/>
  <c r="S214" i="2" s="1"/>
  <c r="S215" i="2"/>
  <c r="R229" i="2"/>
  <c r="J236" i="2"/>
  <c r="R236" i="2" s="1"/>
  <c r="Q239" i="2"/>
  <c r="K214" i="3"/>
  <c r="G213" i="3"/>
  <c r="M214" i="3"/>
  <c r="L214" i="3"/>
  <c r="R213" i="3"/>
  <c r="K219" i="3"/>
  <c r="L162" i="3"/>
  <c r="K162" i="3"/>
  <c r="G161" i="3"/>
  <c r="M162" i="3"/>
  <c r="R161" i="3"/>
  <c r="K106" i="3"/>
  <c r="G105" i="3"/>
  <c r="K105" i="3"/>
  <c r="G248" i="3"/>
  <c r="M249" i="3"/>
  <c r="L249" i="3"/>
  <c r="K113" i="3"/>
  <c r="G112" i="3"/>
  <c r="M219" i="3"/>
  <c r="S231" i="2"/>
  <c r="S113" i="2"/>
  <c r="S151" i="2"/>
  <c r="T150" i="2"/>
  <c r="R200" i="2"/>
  <c r="S80" i="2"/>
  <c r="R238" i="2"/>
  <c r="E237" i="2"/>
  <c r="N112" i="3"/>
  <c r="L161" i="3"/>
  <c r="K161" i="3"/>
  <c r="M161" i="3"/>
  <c r="R144" i="3"/>
  <c r="K213" i="3"/>
  <c r="M213" i="3"/>
  <c r="L213" i="3"/>
  <c r="R212" i="3"/>
  <c r="H268" i="2" l="1"/>
  <c r="H258" i="2"/>
  <c r="H259" i="2"/>
  <c r="H262" i="2"/>
  <c r="Q210" i="2"/>
  <c r="R191" i="2"/>
  <c r="J183" i="2"/>
  <c r="R183" i="2" s="1"/>
  <c r="Q191" i="2"/>
  <c r="T27" i="2"/>
  <c r="N257" i="2"/>
  <c r="J59" i="2"/>
  <c r="K33" i="2"/>
  <c r="K245" i="2" s="1"/>
  <c r="S98" i="2"/>
  <c r="S205" i="2"/>
  <c r="Q230" i="2"/>
  <c r="S229" i="2" s="1"/>
  <c r="E204" i="2"/>
  <c r="R204" i="2" s="1"/>
  <c r="R208" i="2"/>
  <c r="E205" i="2"/>
  <c r="R205" i="2" s="1"/>
  <c r="Q208" i="2"/>
  <c r="Q204" i="2" s="1"/>
  <c r="G12" i="3"/>
  <c r="M13" i="3"/>
  <c r="R12" i="3"/>
  <c r="L13" i="3"/>
  <c r="K13" i="3"/>
  <c r="K231" i="3"/>
  <c r="M231" i="3"/>
  <c r="I257" i="2"/>
  <c r="J40" i="2"/>
  <c r="Q40" i="2" s="1"/>
  <c r="N33" i="2"/>
  <c r="N245" i="2" s="1"/>
  <c r="Q68" i="2"/>
  <c r="R68" i="2"/>
  <c r="M84" i="2"/>
  <c r="R231" i="2"/>
  <c r="E33" i="2"/>
  <c r="E67" i="2"/>
  <c r="I33" i="2"/>
  <c r="R95" i="2"/>
  <c r="S95" i="2" s="1"/>
  <c r="Q95" i="2"/>
  <c r="R112" i="2"/>
  <c r="S185" i="2"/>
  <c r="G259" i="2"/>
  <c r="G262" i="2"/>
  <c r="V18" i="2"/>
  <c r="O257" i="2"/>
  <c r="G28" i="3"/>
  <c r="M29" i="3"/>
  <c r="K29" i="3"/>
  <c r="L29" i="3"/>
  <c r="L112" i="3"/>
  <c r="M112" i="3"/>
  <c r="K112" i="3"/>
  <c r="R111" i="3"/>
  <c r="R160" i="2"/>
  <c r="E150" i="2"/>
  <c r="S166" i="2"/>
  <c r="R47" i="2"/>
  <c r="R59" i="2"/>
  <c r="S124" i="2"/>
  <c r="L259" i="2"/>
  <c r="F82" i="2"/>
  <c r="F245" i="2" s="1"/>
  <c r="F259" i="2" s="1"/>
  <c r="F84" i="2"/>
  <c r="G258" i="2"/>
  <c r="G268" i="2"/>
  <c r="Q45" i="2"/>
  <c r="N55" i="2"/>
  <c r="J56" i="2"/>
  <c r="Q56" i="2" s="1"/>
  <c r="N34" i="2"/>
  <c r="V34" i="2" s="1"/>
  <c r="M245" i="2"/>
  <c r="M259" i="2" s="1"/>
  <c r="Q98" i="2"/>
  <c r="V221" i="2"/>
  <c r="J222" i="2"/>
  <c r="N220" i="2"/>
  <c r="N219" i="2"/>
  <c r="V217" i="2" s="1"/>
  <c r="E144" i="2"/>
  <c r="T18" i="2"/>
  <c r="T40" i="2"/>
  <c r="V55" i="2"/>
  <c r="Q62" i="2"/>
  <c r="Q75" i="2"/>
  <c r="S75" i="2" s="1"/>
  <c r="Q81" i="2"/>
  <c r="R87" i="2"/>
  <c r="J83" i="2"/>
  <c r="Q87" i="2"/>
  <c r="Q85" i="2" s="1"/>
  <c r="Q82" i="2" s="1"/>
  <c r="S92" i="2"/>
  <c r="Q104" i="2"/>
  <c r="R104" i="2"/>
  <c r="V110" i="2"/>
  <c r="T111" i="2"/>
  <c r="Q125" i="2"/>
  <c r="V204" i="2"/>
  <c r="T204" i="2"/>
  <c r="T217" i="2"/>
  <c r="T218" i="2"/>
  <c r="V219" i="2"/>
  <c r="R245" i="3"/>
  <c r="R146" i="2"/>
  <c r="S145" i="2" s="1"/>
  <c r="Q42" i="2"/>
  <c r="E27" i="2"/>
  <c r="R27" i="2" s="1"/>
  <c r="E17" i="2"/>
  <c r="R19" i="2"/>
  <c r="S19" i="2" s="1"/>
  <c r="Q20" i="2"/>
  <c r="Q18" i="2" s="1"/>
  <c r="L245" i="2"/>
  <c r="R32" i="2"/>
  <c r="S32" i="2" s="1"/>
  <c r="E34" i="2"/>
  <c r="O33" i="2"/>
  <c r="O245" i="2" s="1"/>
  <c r="R48" i="2"/>
  <c r="T55" i="2"/>
  <c r="R63" i="2"/>
  <c r="Q71" i="2"/>
  <c r="R79" i="2"/>
  <c r="Q79" i="2"/>
  <c r="R88" i="2"/>
  <c r="E83" i="2"/>
  <c r="Q102" i="2"/>
  <c r="S102" i="2" s="1"/>
  <c r="R110" i="2"/>
  <c r="Q110" i="2"/>
  <c r="Q120" i="2"/>
  <c r="Q140" i="2"/>
  <c r="R140" i="2"/>
  <c r="Q154" i="2"/>
  <c r="Q156" i="2"/>
  <c r="R161" i="2"/>
  <c r="S160" i="2" s="1"/>
  <c r="Q161" i="2"/>
  <c r="J231" i="2"/>
  <c r="Q235" i="2"/>
  <c r="Q231" i="2" s="1"/>
  <c r="Q93" i="2"/>
  <c r="S93" i="2" s="1"/>
  <c r="S140" i="2"/>
  <c r="R37" i="2"/>
  <c r="N84" i="2"/>
  <c r="V84" i="2" s="1"/>
  <c r="Q54" i="2"/>
  <c r="V17" i="2"/>
  <c r="G84" i="2"/>
  <c r="P84" i="2"/>
  <c r="T84" i="2" s="1"/>
  <c r="T83" i="2"/>
  <c r="N112" i="2"/>
  <c r="V111" i="2" s="1"/>
  <c r="N111" i="2"/>
  <c r="Q122" i="2"/>
  <c r="R122" i="2"/>
  <c r="S141" i="2"/>
  <c r="Q186" i="2"/>
  <c r="R186" i="2"/>
  <c r="G60" i="3"/>
  <c r="K60" i="3" s="1"/>
  <c r="K61" i="3"/>
  <c r="R130" i="2"/>
  <c r="Q130" i="2"/>
  <c r="L248" i="3"/>
  <c r="M248" i="3"/>
  <c r="J184" i="2"/>
  <c r="R184" i="2" s="1"/>
  <c r="Q30" i="2"/>
  <c r="S30" i="2" s="1"/>
  <c r="J18" i="2"/>
  <c r="R24" i="2"/>
  <c r="R86" i="2"/>
  <c r="R113" i="2"/>
  <c r="Q113" i="2"/>
  <c r="R133" i="2"/>
  <c r="R137" i="2"/>
  <c r="Q137" i="2"/>
  <c r="K151" i="2"/>
  <c r="K257" i="2" s="1"/>
  <c r="K150" i="2"/>
  <c r="T28" i="2"/>
  <c r="V28" i="2"/>
  <c r="Q128" i="2"/>
  <c r="S127" i="2" s="1"/>
  <c r="J211" i="2"/>
  <c r="R211" i="2" s="1"/>
  <c r="Q212" i="2"/>
  <c r="Q211" i="2" s="1"/>
  <c r="Q185" i="2"/>
  <c r="J210" i="2"/>
  <c r="E28" i="2"/>
  <c r="J28" i="2"/>
  <c r="Q29" i="2"/>
  <c r="S29" i="2" s="1"/>
  <c r="L33" i="2"/>
  <c r="Q36" i="2"/>
  <c r="J35" i="2"/>
  <c r="P59" i="2"/>
  <c r="T59" i="2" s="1"/>
  <c r="R64" i="2"/>
  <c r="N82" i="2"/>
  <c r="V82" i="2" s="1"/>
  <c r="J85" i="2"/>
  <c r="J82" i="2" s="1"/>
  <c r="Q99" i="2"/>
  <c r="S99" i="2" s="1"/>
  <c r="J116" i="2"/>
  <c r="R131" i="2"/>
  <c r="S130" i="2" s="1"/>
  <c r="Q142" i="2"/>
  <c r="J144" i="2"/>
  <c r="Q145" i="2"/>
  <c r="Q147" i="2"/>
  <c r="R147" i="2"/>
  <c r="S146" i="2" s="1"/>
  <c r="E151" i="2"/>
  <c r="R217" i="2"/>
  <c r="S216" i="2" s="1"/>
  <c r="E210" i="2"/>
  <c r="R210" i="2" s="1"/>
  <c r="Q160" i="2"/>
  <c r="M15" i="3"/>
  <c r="L15" i="3"/>
  <c r="R14" i="3"/>
  <c r="S134" i="2"/>
  <c r="T17" i="2"/>
  <c r="R36" i="2"/>
  <c r="Q44" i="2"/>
  <c r="Q51" i="2"/>
  <c r="S51" i="2" s="1"/>
  <c r="J55" i="2"/>
  <c r="Q70" i="2"/>
  <c r="Q78" i="2"/>
  <c r="E85" i="2"/>
  <c r="R89" i="2"/>
  <c r="Q89" i="2"/>
  <c r="R107" i="2"/>
  <c r="J112" i="2"/>
  <c r="Q126" i="2"/>
  <c r="R181" i="2"/>
  <c r="S180" i="2" s="1"/>
  <c r="V235" i="2"/>
  <c r="R240" i="2"/>
  <c r="Q240" i="2"/>
  <c r="R115" i="2"/>
  <c r="V115" i="2"/>
  <c r="I150" i="2"/>
  <c r="I151" i="2"/>
  <c r="R162" i="2"/>
  <c r="S161" i="2" s="1"/>
  <c r="S163" i="2"/>
  <c r="Q167" i="2"/>
  <c r="R174" i="2"/>
  <c r="S173" i="2" s="1"/>
  <c r="N183" i="2"/>
  <c r="V182" i="2" s="1"/>
  <c r="V191" i="2"/>
  <c r="Q195" i="2"/>
  <c r="R212" i="2"/>
  <c r="V230" i="2"/>
  <c r="T230" i="2"/>
  <c r="Q189" i="2"/>
  <c r="R198" i="2"/>
  <c r="R225" i="2"/>
  <c r="T110" i="2"/>
  <c r="E111" i="2"/>
  <c r="Q119" i="2"/>
  <c r="S118" i="2" s="1"/>
  <c r="R148" i="2"/>
  <c r="Q148" i="2"/>
  <c r="BK150" i="2" s="1"/>
  <c r="V167" i="2"/>
  <c r="J168" i="2"/>
  <c r="J150" i="2" s="1"/>
  <c r="R28" i="3"/>
  <c r="G38" i="3"/>
  <c r="G37" i="3" s="1"/>
  <c r="T82" i="2"/>
  <c r="Q105" i="2"/>
  <c r="Q121" i="2"/>
  <c r="S120" i="2" s="1"/>
  <c r="Q135" i="2"/>
  <c r="R139" i="2"/>
  <c r="R163" i="2"/>
  <c r="S162" i="2" s="1"/>
  <c r="J237" i="2"/>
  <c r="R237" i="2" s="1"/>
  <c r="Q188" i="2"/>
  <c r="I28" i="3"/>
  <c r="R29" i="3"/>
  <c r="K39" i="3"/>
  <c r="M78" i="3"/>
  <c r="M91" i="3"/>
  <c r="M96" i="3"/>
  <c r="M98" i="3"/>
  <c r="L143" i="3"/>
  <c r="R148" i="3"/>
  <c r="R150" i="3"/>
  <c r="L153" i="3"/>
  <c r="R154" i="3"/>
  <c r="L157" i="3"/>
  <c r="R158" i="3"/>
  <c r="M167" i="3"/>
  <c r="M211" i="3"/>
  <c r="R234" i="3"/>
  <c r="G243" i="3"/>
  <c r="R253" i="3"/>
  <c r="L256" i="3"/>
  <c r="M143" i="3"/>
  <c r="L149" i="3"/>
  <c r="R227" i="3"/>
  <c r="K159" i="3"/>
  <c r="N228" i="3"/>
  <c r="K235" i="3"/>
  <c r="R118" i="3"/>
  <c r="K149" i="3"/>
  <c r="L151" i="3"/>
  <c r="M153" i="3"/>
  <c r="L155" i="3"/>
  <c r="M157" i="3"/>
  <c r="L159" i="3"/>
  <c r="R203" i="3"/>
  <c r="R232" i="3"/>
  <c r="L235" i="3"/>
  <c r="R252" i="3"/>
  <c r="M256" i="3"/>
  <c r="R64" i="3"/>
  <c r="R80" i="3"/>
  <c r="R90" i="3"/>
  <c r="R95" i="3"/>
  <c r="L119" i="3"/>
  <c r="M154" i="3"/>
  <c r="M158" i="3"/>
  <c r="R210" i="3"/>
  <c r="M257" i="3"/>
  <c r="K119" i="3"/>
  <c r="K229" i="3"/>
  <c r="L234" i="3"/>
  <c r="K259" i="2" l="1"/>
  <c r="K262" i="2"/>
  <c r="K258" i="2"/>
  <c r="K268" i="2"/>
  <c r="R36" i="3"/>
  <c r="G36" i="3"/>
  <c r="K37" i="3"/>
  <c r="O268" i="2"/>
  <c r="O258" i="2"/>
  <c r="V244" i="2"/>
  <c r="P33" i="2"/>
  <c r="L268" i="2"/>
  <c r="L258" i="2"/>
  <c r="Q205" i="2"/>
  <c r="R242" i="3"/>
  <c r="K243" i="3"/>
  <c r="Q55" i="2"/>
  <c r="R55" i="2"/>
  <c r="S55" i="2" s="1"/>
  <c r="S144" i="2"/>
  <c r="Q144" i="2"/>
  <c r="Q143" i="2"/>
  <c r="S142" i="2" s="1"/>
  <c r="R28" i="2"/>
  <c r="E257" i="2"/>
  <c r="R56" i="2"/>
  <c r="Q69" i="2"/>
  <c r="S159" i="2"/>
  <c r="F262" i="2"/>
  <c r="Q17" i="2"/>
  <c r="S147" i="2"/>
  <c r="R150" i="2"/>
  <c r="R27" i="3"/>
  <c r="I299" i="3"/>
  <c r="I317" i="3" s="1"/>
  <c r="M28" i="3"/>
  <c r="L28" i="3"/>
  <c r="K28" i="3"/>
  <c r="M12" i="3"/>
  <c r="L12" i="3"/>
  <c r="K12" i="3"/>
  <c r="R11" i="3"/>
  <c r="Q28" i="2"/>
  <c r="Q27" i="2"/>
  <c r="S27" i="2" s="1"/>
  <c r="Q184" i="2"/>
  <c r="R17" i="2"/>
  <c r="Q222" i="2"/>
  <c r="J220" i="2"/>
  <c r="R220" i="2" s="1"/>
  <c r="R222" i="2"/>
  <c r="J219" i="2"/>
  <c r="R219" i="2" s="1"/>
  <c r="J33" i="2"/>
  <c r="J245" i="2" s="1"/>
  <c r="Q35" i="2"/>
  <c r="R35" i="2"/>
  <c r="Q83" i="2"/>
  <c r="Q84" i="2" s="1"/>
  <c r="F268" i="2"/>
  <c r="F258" i="2"/>
  <c r="I245" i="2"/>
  <c r="S204" i="2"/>
  <c r="N268" i="2"/>
  <c r="N258" i="2"/>
  <c r="J257" i="2"/>
  <c r="R18" i="2"/>
  <c r="S18" i="2" s="1"/>
  <c r="Q168" i="2"/>
  <c r="Q151" i="2" s="1"/>
  <c r="R168" i="2"/>
  <c r="S167" i="2" s="1"/>
  <c r="Q236" i="2"/>
  <c r="S235" i="2" s="1"/>
  <c r="Q237" i="2"/>
  <c r="S236" i="2" s="1"/>
  <c r="S89" i="2"/>
  <c r="Q34" i="2"/>
  <c r="S210" i="2"/>
  <c r="J151" i="2"/>
  <c r="R151" i="2" s="1"/>
  <c r="E84" i="2"/>
  <c r="R84" i="2" s="1"/>
  <c r="R83" i="2"/>
  <c r="S83" i="2" s="1"/>
  <c r="V33" i="2"/>
  <c r="J84" i="2"/>
  <c r="J34" i="2"/>
  <c r="R67" i="2"/>
  <c r="Q67" i="2"/>
  <c r="S207" i="2"/>
  <c r="N259" i="2"/>
  <c r="N262" i="2"/>
  <c r="Q150" i="2"/>
  <c r="O259" i="2"/>
  <c r="O262" i="2"/>
  <c r="S230" i="2"/>
  <c r="S239" i="2"/>
  <c r="R85" i="2"/>
  <c r="S85" i="2" s="1"/>
  <c r="E82" i="2"/>
  <c r="R82" i="2" s="1"/>
  <c r="S82" i="2" s="1"/>
  <c r="Q116" i="2"/>
  <c r="Q111" i="2" s="1"/>
  <c r="J111" i="2"/>
  <c r="R111" i="2" s="1"/>
  <c r="S110" i="2" s="1"/>
  <c r="R116" i="2"/>
  <c r="S115" i="2" s="1"/>
  <c r="Q112" i="2"/>
  <c r="S111" i="2" s="1"/>
  <c r="S183" i="2"/>
  <c r="Q183" i="2"/>
  <c r="R34" i="2"/>
  <c r="S34" i="2" s="1"/>
  <c r="R144" i="2"/>
  <c r="M258" i="2"/>
  <c r="M268" i="2"/>
  <c r="L262" i="2"/>
  <c r="M262" i="2"/>
  <c r="R40" i="2"/>
  <c r="S203" i="2"/>
  <c r="R54" i="3"/>
  <c r="S150" i="2" l="1"/>
  <c r="S221" i="2"/>
  <c r="T33" i="2"/>
  <c r="P245" i="2"/>
  <c r="I253" i="2"/>
  <c r="I268" i="2"/>
  <c r="I258" i="2"/>
  <c r="K36" i="3"/>
  <c r="M36" i="3"/>
  <c r="R35" i="3"/>
  <c r="L36" i="3"/>
  <c r="I262" i="2"/>
  <c r="S219" i="2"/>
  <c r="E245" i="2"/>
  <c r="E262" i="2" s="1"/>
  <c r="R257" i="2"/>
  <c r="S17" i="2"/>
  <c r="G299" i="3"/>
  <c r="S149" i="2"/>
  <c r="S28" i="2"/>
  <c r="J268" i="2"/>
  <c r="J258" i="2"/>
  <c r="K253" i="2"/>
  <c r="R33" i="2"/>
  <c r="I259" i="2"/>
  <c r="J262" i="2"/>
  <c r="J259" i="2"/>
  <c r="Q219" i="2"/>
  <c r="S217" i="2" s="1"/>
  <c r="Q220" i="2"/>
  <c r="Q257" i="2" s="1"/>
  <c r="S143" i="2"/>
  <c r="Q33" i="2"/>
  <c r="Q245" i="2" s="1"/>
  <c r="Q268" i="2" l="1"/>
  <c r="Q258" i="2"/>
  <c r="Q262" i="2"/>
  <c r="Q259" i="2"/>
  <c r="P268" i="2"/>
  <c r="T244" i="2"/>
  <c r="P258" i="2"/>
  <c r="P262" i="2"/>
  <c r="P259" i="2"/>
  <c r="E259" i="2"/>
  <c r="G317" i="3"/>
  <c r="K299" i="3"/>
  <c r="S33" i="2"/>
  <c r="S244" i="2" s="1"/>
  <c r="S245" i="2" s="1"/>
  <c r="Q252" i="2"/>
  <c r="E268" i="2"/>
  <c r="O261" i="2"/>
  <c r="E258" i="2"/>
  <c r="R245" i="2"/>
  <c r="E253" i="2"/>
  <c r="Q253" i="2" s="1"/>
  <c r="R259" i="2"/>
  <c r="R262" i="2"/>
  <c r="R258" i="2" l="1"/>
  <c r="R264" i="2"/>
  <c r="R268" i="2"/>
</calcChain>
</file>

<file path=xl/sharedStrings.xml><?xml version="1.0" encoding="utf-8"?>
<sst xmlns="http://schemas.openxmlformats.org/spreadsheetml/2006/main" count="2076" uniqueCount="847">
  <si>
    <t>до рішення обласної ради</t>
  </si>
  <si>
    <t xml:space="preserve">від                      № </t>
  </si>
  <si>
    <t>(код бюджету)</t>
  </si>
  <si>
    <t>(грн)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</si>
  <si>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</si>
  <si>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</si>
  <si>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</si>
  <si>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</si>
  <si>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</si>
  <si>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Х</t>
  </si>
  <si>
    <t>Перший заступник голови обласної ради</t>
  </si>
  <si>
    <t>О.М. Дзюбенко</t>
  </si>
  <si>
    <t>Додаток  3</t>
  </si>
  <si>
    <t xml:space="preserve"> </t>
  </si>
  <si>
    <t>Розподіл</t>
  </si>
  <si>
    <t>видатків обласного бюджету на 2022 рік</t>
  </si>
  <si>
    <t>06100000000</t>
  </si>
  <si>
    <t>Код Програмної класифікації видатків та кредитування 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</si>
  <si>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</si>
  <si>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</si>
  <si>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 , найменування бюджетної 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</si>
  <si>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</si>
  <si>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</si>
  <si>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них:</t>
  </si>
  <si>
    <t>видатки розвитку</t>
  </si>
  <si>
    <t>з них</t>
  </si>
  <si>
    <t>бюджет розвитку</t>
  </si>
  <si>
    <t>оплата праці</t>
  </si>
  <si>
    <t>комунальні послуги та енергоносії</t>
  </si>
  <si>
    <t>капітальні видатки за рахунок коштів, що передаються із загального фонду до бюджету розвитку (спеціального фонду)</t>
  </si>
  <si>
    <t>1</t>
  </si>
  <si>
    <t>2</t>
  </si>
  <si>
    <t>3</t>
  </si>
  <si>
    <t>0100000</t>
  </si>
  <si>
    <t>Житомирська обласна рада</t>
  </si>
  <si>
    <t>0110000</t>
  </si>
  <si>
    <t>0110150</t>
  </si>
  <si>
    <t>0150</t>
  </si>
  <si>
    <t>0111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</si>
  <si>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</si>
  <si>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0110191</t>
  </si>
  <si>
    <t>0191</t>
  </si>
  <si>
    <t>0160</t>
  </si>
  <si>
    <t>Проведення місцевих виборів</t>
  </si>
  <si>
    <t>0113242</t>
  </si>
  <si>
    <t>Інші заходи у сфері соціального захисту і соціального забезпечення</t>
  </si>
  <si>
    <t>0116020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</si>
  <si>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</si>
  <si>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</si>
  <si>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</si>
  <si>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0117670</t>
  </si>
  <si>
    <t>7670</t>
  </si>
  <si>
    <t>0490</t>
  </si>
  <si>
    <t>Внески до статутного капіталу суб'єктів господарювання</t>
  </si>
  <si>
    <t>0117693</t>
  </si>
  <si>
    <t>7693</t>
  </si>
  <si>
    <t>Інші заходи, пов'язані з економічною діяльністю</t>
  </si>
  <si>
    <t>0119770</t>
  </si>
  <si>
    <t>9770</t>
  </si>
  <si>
    <t>0180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</si>
  <si>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</si>
  <si>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</si>
  <si>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</si>
  <si>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</si>
  <si>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0200000</t>
  </si>
  <si>
    <t>Житомирська обласна державна адміністрація</t>
  </si>
  <si>
    <t>0210000</t>
  </si>
  <si>
    <t>0211120</t>
  </si>
  <si>
    <t>1120</t>
  </si>
  <si>
    <t>0950</t>
  </si>
  <si>
    <t xml:space="preserve">Підвищення кваліфікації, перепідготовка кадрів закладами післядипломної освіти </t>
  </si>
  <si>
    <t>0210180</t>
  </si>
  <si>
    <t>0133</t>
  </si>
  <si>
    <t>Інша діяльність у сфері державного управління</t>
  </si>
  <si>
    <t>0217693</t>
  </si>
  <si>
    <t>0219800</t>
  </si>
  <si>
    <t>0600000</t>
  </si>
  <si>
    <t>Департамент освіти і науки Житомирської обласної державної адміністрації</t>
  </si>
  <si>
    <t>0610000</t>
  </si>
  <si>
    <t>0611020</t>
  </si>
  <si>
    <t>Надання загальної середньої освіти за рахунок коштів місцевого бюджету</t>
  </si>
  <si>
    <t>0611021</t>
  </si>
  <si>
    <t>0921</t>
  </si>
  <si>
    <t>Надання загальної середньої освіти закладами загальної середньої освіти</t>
  </si>
  <si>
    <t>0611022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</si>
  <si>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</si>
  <si>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</si>
  <si>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0611023</t>
  </si>
  <si>
    <t>Надання загальної середньої освіти спеціалізованими закладами загальної середньої освіти</t>
  </si>
  <si>
    <t>0611025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</si>
  <si>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</si>
  <si>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0611030</t>
  </si>
  <si>
    <t>1030</t>
  </si>
  <si>
    <t>Надання загальної середньої освіти за рахунок освітньої субвенції</t>
  </si>
  <si>
    <t>0611031</t>
  </si>
  <si>
    <t>0611032</t>
  </si>
  <si>
    <t>0611033</t>
  </si>
  <si>
    <t>0611035</t>
  </si>
  <si>
    <t>0611040</t>
  </si>
  <si>
    <t>Надання загальної середньої освіти за рахунок залишку коштів за освітньою субвенцією, що мають цільове призначення, виділених відповідно до рішень Кабінету Міністрів України у попередньому бюджетному періоді</t>
  </si>
  <si>
    <t>0611046</t>
  </si>
  <si>
    <t>0990</t>
  </si>
  <si>
    <t>Централізовані заходи у сфері освіти</t>
  </si>
  <si>
    <t>0611060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</si>
  <si>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</si>
  <si>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0611061</t>
  </si>
  <si>
    <t xml:space="preserve">Надання загальної середньої освіти закладами загальної середньої освіти </t>
  </si>
  <si>
    <t>0611062</t>
  </si>
  <si>
    <t>0611063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</si>
  <si>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</si>
  <si>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</si>
  <si>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</si>
  <si>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</si>
  <si>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0611090</t>
  </si>
  <si>
    <t>1090</t>
  </si>
  <si>
    <t>Підготовка кадрів закладами професійної (професійно-технічної) освіти та іншими закладами освіти</t>
  </si>
  <si>
    <t>0611091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</si>
  <si>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</si>
  <si>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</si>
  <si>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0611092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</si>
  <si>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</si>
  <si>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0611100</t>
  </si>
  <si>
    <t>1100</t>
  </si>
  <si>
    <t>Підготовка кадрів закладами фахової передвищої освіти</t>
  </si>
  <si>
    <t>0611101</t>
  </si>
  <si>
    <t>0941</t>
  </si>
  <si>
    <t>Підготовка кадрів закладами фахової передвищої освіти за рахунок коштів місцевого бюджету</t>
  </si>
  <si>
    <t>0611102</t>
  </si>
  <si>
    <t>Підготовка кадрів закладами фахової передвищої освіти за рахунок освітньої субвенції</t>
  </si>
  <si>
    <t>0611120</t>
  </si>
  <si>
    <t>0611140</t>
  </si>
  <si>
    <t>1140</t>
  </si>
  <si>
    <t>Інші програми, заклади та заходи у сфері освіти</t>
  </si>
  <si>
    <t>0611142</t>
  </si>
  <si>
    <t>Інші програми та заходи у сфері освіти</t>
  </si>
  <si>
    <t>0611180</t>
  </si>
  <si>
    <t>Виконання заходів, спрямованих на забезпечення якісної, сучасної та доступної загальної середньої освіти "Нова українська школа"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</si>
  <si>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</si>
  <si>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</si>
  <si>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</si>
  <si>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</si>
  <si>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0611190</t>
  </si>
  <si>
    <t>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</si>
  <si>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0611191</t>
  </si>
  <si>
    <t>Співфінансування заходів, що реалізуються за рахунок субвенції з державного бюджету місцевим бюджетам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</si>
  <si>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0611192</t>
  </si>
  <si>
    <t>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субвенції з державного бюджету місцевим бюджетам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</si>
  <si>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</si>
  <si>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</si>
  <si>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</si>
  <si>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</si>
  <si>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0611220</t>
  </si>
  <si>
    <t>Виконання заходів щодо створення навчально-практичних центрів сучасної професійної (професійно-технічної) освіти</t>
  </si>
  <si>
    <t>0611221</t>
  </si>
  <si>
    <t>Співфінансувапння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</si>
  <si>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0611222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</si>
  <si>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</si>
  <si>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0617321</t>
  </si>
  <si>
    <t>7321</t>
  </si>
  <si>
    <t>0443</t>
  </si>
  <si>
    <r>
      <t>Будівництво</t>
    </r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освітніх установ та закладів</t>
    </r>
  </si>
  <si>
    <t>0617363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</si>
  <si>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</si>
  <si>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</si>
  <si>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0619310</t>
  </si>
  <si>
    <t>9310</t>
  </si>
  <si>
    <t xml:space="preserve">Субвенція з місцевого бюджету на здійснення переданих видатків у сфері освіти за рахунок коштів освітньої субвенції </t>
  </si>
  <si>
    <t>0619320</t>
  </si>
  <si>
    <t>9320</t>
  </si>
  <si>
    <t>Субвенція з місцевого бюджету за рахунок залишку коштів освітньої субвенції, що утворився на початок бюджетного періоду</t>
  </si>
  <si>
    <t>0619330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</si>
  <si>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</si>
  <si>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0619350</t>
  </si>
  <si>
    <t>Субвенція з місцевого бюджету на забезпечення якісної, сучасної, та доступної загальної середньої освіти "Нова українська школа" за рахунок відповідної субвенції з державного бюджету</t>
  </si>
  <si>
    <t>0619360</t>
  </si>
  <si>
    <t>Субвенція з місцевого бюджету на реалізацію програми "Спроможна школа для кращих результатів" за рахунок відповідної субвенції з державного бюджету</t>
  </si>
  <si>
    <t>0619380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</si>
  <si>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 відповідної субвенції з державного бюджету</t>
  </si>
  <si>
    <t>0619770</t>
  </si>
  <si>
    <t xml:space="preserve">Інші субвенції з місцевого бюджету </t>
  </si>
  <si>
    <t>0619800</t>
  </si>
  <si>
    <t>0700000</t>
  </si>
  <si>
    <t>Департамент охорони здоров’я Житомирської обласної державної адміністрації</t>
  </si>
  <si>
    <t>0710000</t>
  </si>
  <si>
    <t>0711100</t>
  </si>
  <si>
    <t>0711101</t>
  </si>
  <si>
    <t>0711102</t>
  </si>
  <si>
    <t>0711104</t>
  </si>
  <si>
    <t>Підготовка кадрів закладами фахової передвищої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</si>
  <si>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0711110</t>
  </si>
  <si>
    <t>1110</t>
  </si>
  <si>
    <t>0942</t>
  </si>
  <si>
    <t>Підготовка кадрів закладами вищої освіти</t>
  </si>
  <si>
    <t>0711120</t>
  </si>
  <si>
    <t>0712010</t>
  </si>
  <si>
    <t>2010</t>
  </si>
  <si>
    <t>0731</t>
  </si>
  <si>
    <t>Багатопрофільна стаціонарна медична допомога населенню</t>
  </si>
  <si>
    <t>0712020</t>
  </si>
  <si>
    <t>2020</t>
  </si>
  <si>
    <t>0732</t>
  </si>
  <si>
    <t>Спеціалізована стаціонарна медична допомога населенню</t>
  </si>
  <si>
    <t>0712030</t>
  </si>
  <si>
    <t>2030</t>
  </si>
  <si>
    <t>0733</t>
  </si>
  <si>
    <t>Лікарсько-акушерська допомога  вагітним, породіллям та новонародженим</t>
  </si>
  <si>
    <t>0712040</t>
  </si>
  <si>
    <t>2040</t>
  </si>
  <si>
    <t>0734</t>
  </si>
  <si>
    <t>Санаторно-курортна допомога населенню</t>
  </si>
  <si>
    <t>0712050</t>
  </si>
  <si>
    <t>2050</t>
  </si>
  <si>
    <t>0761</t>
  </si>
  <si>
    <t>Медико-соціальний захист дітей-сиріт і дітей, позбавлених батьківського піклування</t>
  </si>
  <si>
    <t>0712060</t>
  </si>
  <si>
    <t>2060</t>
  </si>
  <si>
    <t>0762</t>
  </si>
  <si>
    <t>Створення банків крові та її компонентів</t>
  </si>
  <si>
    <t>0712070</t>
  </si>
  <si>
    <t>2070</t>
  </si>
  <si>
    <t>0724</t>
  </si>
  <si>
    <t>Екстрена та швидка медична допомога населенню</t>
  </si>
  <si>
    <t>0712090</t>
  </si>
  <si>
    <t>2090</t>
  </si>
  <si>
    <t>0722</t>
  </si>
  <si>
    <t>Спеціалізована амбулаторно-поліклінічна допомога населенню</t>
  </si>
  <si>
    <t>0712100</t>
  </si>
  <si>
    <t>2100</t>
  </si>
  <si>
    <t>Стоматологічна допомога населенню</t>
  </si>
  <si>
    <t>0712130</t>
  </si>
  <si>
    <t>2130</t>
  </si>
  <si>
    <t>0763</t>
  </si>
  <si>
    <t>Проведення належної медико-соціальної експертизи (МСЕК)</t>
  </si>
  <si>
    <t>0712151</t>
  </si>
  <si>
    <t>2151</t>
  </si>
  <si>
    <t>Забезпечення діяльності інших закладів у сфері охорони здоров’я</t>
  </si>
  <si>
    <t>0712152</t>
  </si>
  <si>
    <t>2152</t>
  </si>
  <si>
    <t>Інші програми та заходи у сфері охорони здоров’я</t>
  </si>
  <si>
    <t>0717321</t>
  </si>
  <si>
    <r>
      <t>Будівництво</t>
    </r>
    <r>
      <rPr>
        <vertAlign val="superscript"/>
        <sz val="10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освітніх установ та закладів</t>
    </r>
  </si>
  <si>
    <t>0717322</t>
  </si>
  <si>
    <t>7322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</si>
  <si>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медичних установ та закладів</t>
    </r>
  </si>
  <si>
    <t>0717363</t>
  </si>
  <si>
    <t>Виконання інвстиційних проектів в рамках здійснення заходів щодо соціально-економічного розвитку територій</t>
  </si>
  <si>
    <t>0717367</t>
  </si>
  <si>
    <t>7367</t>
  </si>
  <si>
    <t xml:space="preserve">Виконання інвестиційних проектів в рамках реалізації заходів, спрямованих на розвиток системи охорони здоров'я у сільській місцевості
</t>
  </si>
  <si>
    <t>0717380</t>
  </si>
  <si>
    <t>Виконання інвестиційних проектів за рахунок інших субвенцій з державного бюджету</t>
  </si>
  <si>
    <t>0719411</t>
  </si>
  <si>
    <t>9411</t>
  </si>
  <si>
    <t>Субвенція з місцевого бюджету на забезпечення подачею кисню ліжкового фонду закладів охорони здоров"я, які надають стаціонарну медичну допомогу пацієнтам з гострою респіраторною хворобою COVID-19, спричиненю коронавірусом SARS-СoV-2, за рахунок відповідної субвенції з державного бюджету</t>
  </si>
  <si>
    <t>0719430</t>
  </si>
  <si>
    <t>9430</t>
  </si>
  <si>
    <t>Субвенція з місцевого бюджету на здійснення підтримки окремих закладів та заходів у системі охорони здоров"я за рахунок відповідної субвенції з державного бюджету</t>
  </si>
  <si>
    <t>0719770</t>
  </si>
  <si>
    <t>0800000</t>
  </si>
  <si>
    <t>Департамент соціального захисту населення Житомирської обласної державної адміністрації</t>
  </si>
  <si>
    <t>0810000</t>
  </si>
  <si>
    <t>0813090</t>
  </si>
  <si>
    <t>3090</t>
  </si>
  <si>
    <t>Видатки на поховання учасників бойових дій та осіб з інвалідністю внаслідок війни</t>
  </si>
  <si>
    <t>0813101</t>
  </si>
  <si>
    <t>3101</t>
  </si>
  <si>
    <t>1010</t>
  </si>
  <si>
    <t>Забезпечення соціальними послугами стаціонарного догляду з наданням місця для проживання дітей з вадами фізичного та розумового розвитку</t>
  </si>
  <si>
    <t>0813102</t>
  </si>
  <si>
    <t>3102</t>
  </si>
  <si>
    <t>1020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</si>
  <si>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</si>
  <si>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>0813103</t>
  </si>
  <si>
    <t>3103</t>
  </si>
  <si>
    <t>Навчання та трудове влаштування осіб з інвалідністю</t>
  </si>
  <si>
    <t>0813105</t>
  </si>
  <si>
    <t>3105</t>
  </si>
  <si>
    <t xml:space="preserve">Надання реабілітаційних послуг особам з інвалідністю та дітям з інвалідністю </t>
  </si>
  <si>
    <t>0813111</t>
  </si>
  <si>
    <t>3111</t>
  </si>
  <si>
    <t>1040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</si>
  <si>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</si>
  <si>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0813121</t>
  </si>
  <si>
    <t>3121</t>
  </si>
  <si>
    <t xml:space="preserve">Утримання та забезпечення діяльності центрів соціальних служб </t>
  </si>
  <si>
    <t>0813122</t>
  </si>
  <si>
    <t>3122</t>
  </si>
  <si>
    <t>Заходи державної політики із забезпечення рівних прав та можливостей жінок та чоловіків</t>
  </si>
  <si>
    <t>0813123</t>
  </si>
  <si>
    <t>3123</t>
  </si>
  <si>
    <t>Заходи державної політики з питань сім'ї</t>
  </si>
  <si>
    <t>0813140</t>
  </si>
  <si>
    <t>3140</t>
  </si>
  <si>
    <t>Оздоровлення та відпочинок дітей ( 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</si>
  <si>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</si>
  <si>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</si>
  <si>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</si>
  <si>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</si>
  <si>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</si>
  <si>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</si>
  <si>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0813172</t>
  </si>
  <si>
    <t>3172</t>
  </si>
  <si>
    <t>Встановлення телефонів особам з інвалідністю I і II груп</t>
  </si>
  <si>
    <t>0813192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</si>
  <si>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</si>
  <si>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</si>
  <si>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0813200</t>
  </si>
  <si>
    <t>3200</t>
  </si>
  <si>
    <t>Забезпечення обробки інформації з нарахування та виплати допомог і компенсацій</t>
  </si>
  <si>
    <t>0813221</t>
  </si>
  <si>
    <t>3221</t>
  </si>
  <si>
    <t>1060</t>
  </si>
  <si>
    <t>Грошова компенсація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</si>
  <si>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0813223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</si>
  <si>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</si>
  <si>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</si>
  <si>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0813224</t>
  </si>
  <si>
    <t>3224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</si>
  <si>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</si>
  <si>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</si>
  <si>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</si>
  <si>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</si>
  <si>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</si>
  <si>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0816083</t>
  </si>
  <si>
    <t>6083</t>
  </si>
  <si>
    <t>0610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</si>
  <si>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</si>
  <si>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0817693</t>
  </si>
  <si>
    <t>0819210</t>
  </si>
  <si>
    <t>9210</t>
  </si>
  <si>
    <t>Субвенція з місцевого бюджету на створення мережі спеціалізованих служб підтримки осіб, які постраждали від домашнього насильства та/або насильства за ознакою статі за рахунок відповідної субвенції з державного бюджету</t>
  </si>
  <si>
    <t>0819241</t>
  </si>
  <si>
    <t>9241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</si>
  <si>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</si>
  <si>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0819242</t>
  </si>
  <si>
    <t>9242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</si>
  <si>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</si>
  <si>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0819243</t>
  </si>
  <si>
    <t>9243</t>
  </si>
  <si>
    <t xml:space="preserve"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
</t>
  </si>
  <si>
    <t>0819244</t>
  </si>
  <si>
    <t>9244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</si>
  <si>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</si>
  <si>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0819250</t>
  </si>
  <si>
    <t>9250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</si>
  <si>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відповідної субвенції з державного бюджету</t>
  </si>
  <si>
    <t>0819270</t>
  </si>
  <si>
    <t>9270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</si>
  <si>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</si>
  <si>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0819770</t>
  </si>
  <si>
    <t>0900000</t>
  </si>
  <si>
    <t>Служба у справах дітей Житомирської обласної жержавної адміністрації</t>
  </si>
  <si>
    <t>0910000</t>
  </si>
  <si>
    <t>0913111</t>
  </si>
  <si>
    <t>0913112</t>
  </si>
  <si>
    <t>3112</t>
  </si>
  <si>
    <t>Заходи державної політики з питань дітей та їх соціального захисту</t>
  </si>
  <si>
    <t>0913131</t>
  </si>
  <si>
    <t>3131</t>
  </si>
  <si>
    <t>Здійснення заходів та реалізація проектів на виконання Державної цільової соціальної програми «Молодь України»</t>
  </si>
  <si>
    <t>0919270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</si>
  <si>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</si>
  <si>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0919770</t>
  </si>
  <si>
    <t>1000000</t>
  </si>
  <si>
    <t>Департамент культури, молоді та спорту Житомирської обласної державної адміністрації</t>
  </si>
  <si>
    <t>1010000</t>
  </si>
  <si>
    <t>1011100</t>
  </si>
  <si>
    <t>1011101</t>
  </si>
  <si>
    <t>1011102</t>
  </si>
  <si>
    <t>1011120</t>
  </si>
  <si>
    <t>Підвищення кваліфікації, перепідготовка кадрів закладами післядипломної освіти</t>
  </si>
  <si>
    <t>1013131</t>
  </si>
  <si>
    <t>1013133</t>
  </si>
  <si>
    <t>3133</t>
  </si>
  <si>
    <t>Інші заходи та заклади молодіжної політики</t>
  </si>
  <si>
    <t>1014010</t>
  </si>
  <si>
    <t>4010</t>
  </si>
  <si>
    <t>0821</t>
  </si>
  <si>
    <t>Фінансова підтримка театрів</t>
  </si>
  <si>
    <t>1014020</t>
  </si>
  <si>
    <t>4020</t>
  </si>
  <si>
    <t>0822</t>
  </si>
  <si>
    <t>Фінансова підтримка фiлармонiй, художніх і музичних колективів, ансамблів, концертних та циркових організацій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</si>
  <si>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</si>
  <si>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</si>
  <si>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</si>
  <si>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</si>
  <si>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</si>
  <si>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</si>
  <si>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</si>
  <si>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1014081</t>
  </si>
  <si>
    <t>4081</t>
  </si>
  <si>
    <t>0829</t>
  </si>
  <si>
    <t xml:space="preserve">Забезпечення діяльності інших закладів в галузі культури і мистецтва </t>
  </si>
  <si>
    <t>1014082</t>
  </si>
  <si>
    <t>4082</t>
  </si>
  <si>
    <t>Інші заходи в галузі культури і мистецтва</t>
  </si>
  <si>
    <t>1015011</t>
  </si>
  <si>
    <t>5011</t>
  </si>
  <si>
    <t>0810</t>
  </si>
  <si>
    <t>Проведення навчально-тренувальних зборів і змагань з олімпійських видів спорту</t>
  </si>
  <si>
    <t>1015012</t>
  </si>
  <si>
    <t>5012</t>
  </si>
  <si>
    <t>Проведення навчально-тренувальних зборів і змагань з неолімпійських видів спорту</t>
  </si>
  <si>
    <t>1015021</t>
  </si>
  <si>
    <t>5021</t>
  </si>
  <si>
    <t>Утримання центрів фізичної культури і спорту осіб з інвалідністю і реабілітаційних шкіл</t>
  </si>
  <si>
    <t>1015022</t>
  </si>
  <si>
    <t>5022</t>
  </si>
  <si>
    <t>Проведення навчально-тренувальних зборів і змагань та заходів зі спорту осіб з інвалідністю</t>
  </si>
  <si>
    <t>1015031</t>
  </si>
  <si>
    <t>5031</t>
  </si>
  <si>
    <t>Утримання та навчально-тренувальна робота комунальних дитячо-юнацьких спортивних шкіл</t>
  </si>
  <si>
    <t>1015032</t>
  </si>
  <si>
    <t>5032</t>
  </si>
  <si>
    <t>Фінансова підтримка дитячо-юнацьких спортивних шкіл фізкультурно-спортивних товариств</t>
  </si>
  <si>
    <t>1015033</t>
  </si>
  <si>
    <t>5033</t>
  </si>
  <si>
    <t>Забезпечення підготовки спортсменів школами вищої спортивної майстерності</t>
  </si>
  <si>
    <t>1015051</t>
  </si>
  <si>
    <t>5051</t>
  </si>
  <si>
    <t>Фінансова підтримка регіональних всеукраїнських об"єднань фізкультурно-спортивної спрямованості для проведення навчально-тренувальної та спортивної роботи</t>
  </si>
  <si>
    <t>1015052</t>
  </si>
  <si>
    <t>5052</t>
  </si>
  <si>
    <t>Фінансова підтримка регіональних осередків всеукраїнських об"єднань фізкультурно-спортивної спрямованості у здійсненні фізкультурно-масових заходів серед населення регіону</t>
  </si>
  <si>
    <t>1015053</t>
  </si>
  <si>
    <t>5053</t>
  </si>
  <si>
    <t>Фінансова підтримка на утримання місцевих осередків (рад) всеукраїнських об"єднань фізкультурно-спортивної спрямованості</t>
  </si>
  <si>
    <t>1015061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</si>
  <si>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</si>
  <si>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</si>
  <si>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1015062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</si>
  <si>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</si>
  <si>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</si>
  <si>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1016084</t>
  </si>
  <si>
    <t>6084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</si>
  <si>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</si>
  <si>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1017324</t>
  </si>
  <si>
    <t>7324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</si>
  <si>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установ та закладів культури</t>
    </r>
  </si>
  <si>
    <t>1017325</t>
  </si>
  <si>
    <t>7325</t>
  </si>
  <si>
    <r>
      <t>Будівництво</t>
    </r>
    <r>
      <rPr>
        <i/>
        <vertAlign val="superscript"/>
        <sz val="14"/>
        <color indexed="8"/>
        <rFont val="Times New Roman"/>
        <family val="1"/>
        <charset val="204"/>
      </rPr>
      <t>1</t>
    </r>
    <r>
      <rPr>
        <i/>
        <sz val="14"/>
        <color indexed="8"/>
        <rFont val="Times New Roman"/>
        <family val="1"/>
        <charset val="204"/>
      </rPr>
      <t xml:space="preserve"> споруд, установ та закладів фізичної культури і спорту</t>
    </r>
  </si>
  <si>
    <t>1017340</t>
  </si>
  <si>
    <t>7340</t>
  </si>
  <si>
    <t>Проектування, реставрація та охорона пам'яток архітектури</t>
  </si>
  <si>
    <t>1017370</t>
  </si>
  <si>
    <t>7370</t>
  </si>
  <si>
    <t>Реалізація інших заходів щодо соціально-економічного розвитку територій</t>
  </si>
  <si>
    <t>1017622</t>
  </si>
  <si>
    <t>7622</t>
  </si>
  <si>
    <t>0470</t>
  </si>
  <si>
    <t>Реалізація програм і заходів в галузі туризму та курортів</t>
  </si>
  <si>
    <t>1019770</t>
  </si>
  <si>
    <t>1600000</t>
  </si>
  <si>
    <t>Департамент регіонального розвитку Житомирської обласної державної адміністрації</t>
  </si>
  <si>
    <t>1610000</t>
  </si>
  <si>
    <t>1610180</t>
  </si>
  <si>
    <t>1617321</t>
  </si>
  <si>
    <t>Мельник/Трокоз</t>
  </si>
  <si>
    <t>1617322</t>
  </si>
  <si>
    <r>
      <t xml:space="preserve">Козиренко, </t>
    </r>
    <r>
      <rPr>
        <b/>
        <sz val="10"/>
        <color indexed="53"/>
        <rFont val="Arial Cyr"/>
        <charset val="204"/>
      </rPr>
      <t>мельник</t>
    </r>
  </si>
  <si>
    <t>1617324</t>
  </si>
  <si>
    <t>Трокоз 348300</t>
  </si>
  <si>
    <t>1617325</t>
  </si>
  <si>
    <r>
      <t>Будівництво</t>
    </r>
    <r>
      <rPr>
        <vertAlign val="superscript"/>
        <sz val="14"/>
        <color indexed="8"/>
        <rFont val="Times New Roman"/>
        <family val="1"/>
        <charset val="204"/>
      </rPr>
      <t>1</t>
    </r>
    <r>
      <rPr>
        <sz val="14"/>
        <color indexed="8"/>
        <rFont val="Times New Roman"/>
        <family val="1"/>
        <charset val="204"/>
      </rPr>
      <t xml:space="preserve"> споруд, установ та закладів фізичної культури і спорту</t>
    </r>
  </si>
  <si>
    <t>1617330</t>
  </si>
  <si>
    <t>7330</t>
  </si>
  <si>
    <r>
      <t>Будівництво</t>
    </r>
    <r>
      <rPr>
        <vertAlign val="superscript"/>
        <sz val="12"/>
        <rFont val="Times New Roman"/>
        <family val="1"/>
        <charset val="204"/>
      </rPr>
      <t xml:space="preserve"> 1</t>
    </r>
    <r>
      <rPr>
        <sz val="12"/>
        <rFont val="Times New Roman"/>
        <family val="1"/>
        <charset val="204"/>
      </rPr>
      <t xml:space="preserve"> інших об'єктів комунальної власності</t>
    </r>
  </si>
  <si>
    <t>мельник</t>
  </si>
  <si>
    <t>1617340</t>
  </si>
  <si>
    <t>1617361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</si>
  <si>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</si>
  <si>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</si>
  <si>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1617363</t>
  </si>
  <si>
    <t>Виконання інвестиційних проектів в рамках реалізації заходів щодо соціально-економічного розвитку окремих територій</t>
  </si>
  <si>
    <t>мельник 5000000Трокоз 1430000</t>
  </si>
  <si>
    <t>1617367</t>
  </si>
  <si>
    <t>1617369</t>
  </si>
  <si>
    <t>7369</t>
  </si>
  <si>
    <t>Реалізація проектів з реконструкції, капітального ремонту приймальних відділень в опорних закладах охорони здоров"я у госпітальних округах</t>
  </si>
  <si>
    <t>1617370</t>
  </si>
  <si>
    <t>Мельник 16500000 Бондар 7000000</t>
  </si>
  <si>
    <t>0456</t>
  </si>
  <si>
    <t>Утримання та розвиток автомобільних доріг та дорожньої інфраструктури за рахунок субвенції з  державного бюджету</t>
  </si>
  <si>
    <t>Утримання та розвиток автомобільних доріг та дорожньої інфраструктури за рахунок трансфертів з інших місцевих бюджетів</t>
  </si>
  <si>
    <t>Здійснення заходів в рамках проведення експерименту з розвитку автомобільних доріг загального користування, ділянок вулиць і доріг міст та інших населених пунктів, що суміщаються з автомобільними дорогами загального користування, в усіх областях та м. Києві, а також дорожньої інфраструктури у м. Києві</t>
  </si>
  <si>
    <t>1618311</t>
  </si>
  <si>
    <t>8311</t>
  </si>
  <si>
    <t>0511</t>
  </si>
  <si>
    <t>Охорона та раціональне використання природних ресурсів</t>
  </si>
  <si>
    <t>1619514</t>
  </si>
  <si>
    <t>Субвенція з місцевого бюджету на розроблення комплексних планів просторового розвитку територій територіальних громад за рахунок відповідної субвенції з державного бюджету</t>
  </si>
  <si>
    <t>1619540</t>
  </si>
  <si>
    <t>9540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</si>
  <si>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</si>
  <si>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2300000</t>
  </si>
  <si>
    <t>Управління інформаційної діяльності та комунікацій з громадськістю Житомирської обласної державної адміністрації</t>
  </si>
  <si>
    <t>2310000</t>
  </si>
  <si>
    <t>2310180</t>
  </si>
  <si>
    <t>2313192</t>
  </si>
  <si>
    <t>Надання фінансової підтримки громадським організаціям осіб з інвалідністю і ветеранів, діяльність яких має соціальну спрямованість</t>
  </si>
  <si>
    <t>2313242</t>
  </si>
  <si>
    <t>3242</t>
  </si>
  <si>
    <t>2317693</t>
  </si>
  <si>
    <t>2700000</t>
  </si>
  <si>
    <t>Департамент агропромислового розвитку та економічної політики Житомирської обласної державної адміністрації</t>
  </si>
  <si>
    <t>2710000</t>
  </si>
  <si>
    <t>2713242</t>
  </si>
  <si>
    <t>2717110</t>
  </si>
  <si>
    <t>7110</t>
  </si>
  <si>
    <t>0421</t>
  </si>
  <si>
    <t xml:space="preserve">Реалізація програм в галузі сільського господарства </t>
  </si>
  <si>
    <t>2717350</t>
  </si>
  <si>
    <t>7350</t>
  </si>
  <si>
    <t>Розроблення схем планування та забудови територій (містобудівної документації)</t>
  </si>
  <si>
    <t>2717370</t>
  </si>
  <si>
    <t>2717610</t>
  </si>
  <si>
    <t>7610</t>
  </si>
  <si>
    <t>0411</t>
  </si>
  <si>
    <t>Сприяння розвитку малого та середнього підприємництва</t>
  </si>
  <si>
    <t>2717693</t>
  </si>
  <si>
    <t>2719770</t>
  </si>
  <si>
    <t>2800000</t>
  </si>
  <si>
    <t>Управління екології та природних ресурсів Житомирської обласної державної адміністрації</t>
  </si>
  <si>
    <t>2810000</t>
  </si>
  <si>
    <t>2817650</t>
  </si>
  <si>
    <t>7650</t>
  </si>
  <si>
    <t>Проведення експертної грошової оцінки земельної ділянки чи права на неї</t>
  </si>
  <si>
    <t>2818311</t>
  </si>
  <si>
    <t>2818312</t>
  </si>
  <si>
    <t>8312</t>
  </si>
  <si>
    <t>0512</t>
  </si>
  <si>
    <t>Утилізація відходів</t>
  </si>
  <si>
    <t>2818313</t>
  </si>
  <si>
    <t>8313</t>
  </si>
  <si>
    <t>0513</t>
  </si>
  <si>
    <t>Ліквідація іншого забруднення навколишнього природного середовища</t>
  </si>
  <si>
    <t>2818320</t>
  </si>
  <si>
    <t>8320</t>
  </si>
  <si>
    <t>0520</t>
  </si>
  <si>
    <t>Збереження природно-заповідного фонду</t>
  </si>
  <si>
    <t>2818330</t>
  </si>
  <si>
    <t>8330</t>
  </si>
  <si>
    <t>0540</t>
  </si>
  <si>
    <t xml:space="preserve">Інша діяльність у сфері екології та охорони природних ресурсів </t>
  </si>
  <si>
    <t>2819740</t>
  </si>
  <si>
    <t>9740</t>
  </si>
  <si>
    <t>Субвенція з місцевого бюджету на здійснення природоохоронних заходів</t>
  </si>
  <si>
    <t>2819770</t>
  </si>
  <si>
    <t>2819800</t>
  </si>
  <si>
    <t>3000000</t>
  </si>
  <si>
    <t>Управління з питань цивільного захисту населення та оборонної роботи Житомирської обласної державної адміністрації</t>
  </si>
  <si>
    <t>3010000</t>
  </si>
  <si>
    <t>3018110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</si>
  <si>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</si>
  <si>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</si>
  <si>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</si>
  <si>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3018120</t>
  </si>
  <si>
    <t>8120</t>
  </si>
  <si>
    <t>Заходи з організації рятування на водах</t>
  </si>
  <si>
    <t>3018240</t>
  </si>
  <si>
    <t>8240</t>
  </si>
  <si>
    <t>0380</t>
  </si>
  <si>
    <t>Заходи та роботи з територіальної оборони</t>
  </si>
  <si>
    <t>3019800</t>
  </si>
  <si>
    <t>3700000</t>
  </si>
  <si>
    <t>Департамент фінансів Житомирської обласної державної адміністрації</t>
  </si>
  <si>
    <t>3710000</t>
  </si>
  <si>
    <t>3718500</t>
  </si>
  <si>
    <t>8500</t>
  </si>
  <si>
    <t>Нерозподілені трансферти з державного бюджету</t>
  </si>
  <si>
    <t>3718710</t>
  </si>
  <si>
    <t>8710</t>
  </si>
  <si>
    <t>Резервний фонд місцевого бюджету</t>
  </si>
  <si>
    <t>3719120</t>
  </si>
  <si>
    <t>9120</t>
  </si>
  <si>
    <t xml:space="preserve">Дотація з місцевого бюджету за рахунок стабілізаційної дотації з державного бюджету </t>
  </si>
  <si>
    <t>3719130</t>
  </si>
  <si>
    <t>9130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</si>
  <si>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</si>
  <si>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3719160</t>
  </si>
  <si>
    <t>9160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</si>
  <si>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</si>
  <si>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3719770</t>
  </si>
  <si>
    <t>3719800</t>
  </si>
  <si>
    <t>УСЬОГО</t>
  </si>
  <si>
    <t>По відповідальних виконавцях</t>
  </si>
  <si>
    <t>Додаток  7</t>
  </si>
  <si>
    <t>Розподіл витрат обласного бюджету на реалізацію місцевих (регіональних) програм у 2022 році</t>
  </si>
  <si>
    <t>Найменування місцевої /регіональної програми</t>
  </si>
  <si>
    <t>Дата та номер документа, яким затверджено місцеву регіональну програму</t>
  </si>
  <si>
    <t>Програма забезпечення депутатської діяльності, проведення конкурсів та нагород Житомирської обласної ради на 2022 рік</t>
  </si>
  <si>
    <t>Рішення обласної ради від 16.12.2021 № 322</t>
  </si>
  <si>
    <t>0110180</t>
  </si>
  <si>
    <t>Програма забезпечення депутатської діяльності, проведення конкурсів та нагород обласної ради на 2020 рік</t>
  </si>
  <si>
    <t>Рішення обласної ради від 18.12.2019 №</t>
  </si>
  <si>
    <t>Внески до статутного капіталу суб"єктів господарювання</t>
  </si>
  <si>
    <t>Програма фінансової підтримки комунальних підприємств на 2020 рік</t>
  </si>
  <si>
    <t>Рішення обласної ради від 18.12.2019 №1781</t>
  </si>
  <si>
    <t>Програма підтримки та розвитку об"єктів спільної власності територіальних громад області на 2019-2020 роки</t>
  </si>
  <si>
    <t>Рішення обласної ради від 07.02.2019 №1368, зі змінами</t>
  </si>
  <si>
    <t>0118312</t>
  </si>
  <si>
    <t>Обласна комплексна програма охорони навколишнього природного середовища в Житомирській області на 2018-2022 роки</t>
  </si>
  <si>
    <t>Рішення обласної ради від 21.12.2017 № 880</t>
  </si>
  <si>
    <t>ЗФ</t>
  </si>
  <si>
    <t>СФ</t>
  </si>
  <si>
    <t>б/р</t>
  </si>
  <si>
    <t>Програма підтримки органів місцевого самоврядування та сприяння реалізації ініційованих ними проектів, спрямованих на соціально-економічний розвиток Житомирської області, на 2018-2020 роки</t>
  </si>
  <si>
    <t>Рішення обласної ради від 21.12.2017 № 877</t>
  </si>
  <si>
    <t>дод3=дод7</t>
  </si>
  <si>
    <t>Програма економічного і соціального розвитку Житомирської області на 2021 рік</t>
  </si>
  <si>
    <t>Рішення обласної ради від 24.12.2020 № 15</t>
  </si>
  <si>
    <t>дод 3</t>
  </si>
  <si>
    <t>Програма забезпечення депутатської діяльності, проведення конкурсів та нагород Житомирської обласної ради на 2021 рік</t>
  </si>
  <si>
    <t>Рішення обласної ради від 24.12.2020 № 30</t>
  </si>
  <si>
    <t>дод7</t>
  </si>
  <si>
    <t>Програма фінансової підтримки комунальних підприємств та неприбуткових бюджетних установ на 2021 рік</t>
  </si>
  <si>
    <t>Рішення обласної ради від 04.11.2021 №243</t>
  </si>
  <si>
    <t>Програма забезпечення депутатської діяльності, проведення конкурсів та нагород обласної ради на 2021 рік</t>
  </si>
  <si>
    <t>0211140</t>
  </si>
  <si>
    <t>Програми економічного і соціального розвитку Житомирської області на 2022 рік</t>
  </si>
  <si>
    <t>Рішення обласної ради від 16.12.2021 № 309</t>
  </si>
  <si>
    <t>Регіональна програма інформатизації
на 2017 – 2019 роки</t>
  </si>
  <si>
    <t>Рішення обласної ради від 22.12.2016 №419</t>
  </si>
  <si>
    <t>Програма економічного і соціального розвитку Житомирської області на 2019 рік</t>
  </si>
  <si>
    <t>Рішення обласної ради від 18.12.2018 № 1293</t>
  </si>
  <si>
    <t xml:space="preserve">Програма матеріально-технічної допомоги військовим частинам Збройних Сил України, Національної гвардії України та державним військово-навчальним закладам Міністерства оборони України, які дислокуються на території Житомирської област,і на  2018-2020 роки </t>
  </si>
  <si>
    <t>Рішення обласної ради від 21.12.2017 №875</t>
  </si>
  <si>
    <t>Програма надання матеріально-технічної  допомоги Житомирському обласному військовому комісаріату та підтримки заходів з територіальної оборони області на 2018-2020роки</t>
  </si>
  <si>
    <t>Рішення обласної ради від 21.11.2017 № 876</t>
  </si>
  <si>
    <t>Обласна програма оздоровлення та відпочинку дітей на 2021-2022 роки</t>
  </si>
  <si>
    <t>Рішення обласної ради від 24.12.2020 № 29</t>
  </si>
  <si>
    <t>1046</t>
  </si>
  <si>
    <t>Програма розвитку системи освіти Житомирської області на 2021-2025 роки</t>
  </si>
  <si>
    <t>Рішення обласної ради від 24.12.2020 № 21</t>
  </si>
  <si>
    <t>1210</t>
  </si>
  <si>
    <t xml:space="preserve">Обласна Програми  «Здоров’я населення Житомирщини» на 2022 рік
</t>
  </si>
  <si>
    <t>Рішення обласної ради від 16.12.2021 № 310</t>
  </si>
  <si>
    <t xml:space="preserve">Спеціалізована стаціонарна медична допомога населенню </t>
  </si>
  <si>
    <t>Лікарсько-акушерська допомога вагітним, породіллям та новонародженим</t>
  </si>
  <si>
    <t>Бондар невірно було віднесено дану суму на ЗФ</t>
  </si>
  <si>
    <r>
      <t>Будівництво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медичних установ та закладів</t>
    </r>
  </si>
  <si>
    <t xml:space="preserve">Проєкт обласної Програми  «Здоров’я населення Житомирщини» на 2022 рік
</t>
  </si>
  <si>
    <t xml:space="preserve">Рішення обласної ради від 16.12.2021 № 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</si>
  <si>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</si>
  <si>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</si>
  <si>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</si>
  <si>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інвалідів війни</t>
  </si>
  <si>
    <t>Регіональна  (комплексна) цільова соціальна Програма забезпечення житлом дітей-сиріт, дітей, позбавлених батьківського піклування, та осіб з їх числа на 2018-2022 роки</t>
  </si>
  <si>
    <t>Рішення обласної ради від 02.11.2017 №776</t>
  </si>
  <si>
    <r>
      <t>Обласна цільова Програма підтримки сім</t>
    </r>
    <r>
      <rPr>
        <b/>
        <sz val="14"/>
        <rFont val="Times New Roman"/>
        <family val="1"/>
        <charset val="204"/>
      </rPr>
      <t>"</t>
    </r>
    <r>
      <rPr>
        <sz val="14"/>
        <rFont val="Times New Roman"/>
        <family val="1"/>
        <charset val="204"/>
      </rPr>
      <t xml:space="preserve">ї, забезпечення рівних прав та можливостей жінок і чоловіків на 2022 рік </t>
    </r>
  </si>
  <si>
    <t>Рішення обласної ради від 16.12.2021 № 315</t>
  </si>
  <si>
    <t>Обласна цільова Програма запобігання, протидії домашньому насильству та торгівлі людьми на 2022 рік</t>
  </si>
  <si>
    <t>Рішення обласної ради від 16.12.2021 № 316</t>
  </si>
  <si>
    <t>Обласна комплексна програма соціального захисту осіб з інвалідністю, ветеранів війни та праці, пенсіонерів учасників і ветеранів визвольних змагань (ОУН-УПА) та незахищених верств населення на 2018-2022 роки</t>
  </si>
  <si>
    <t>Рішення обласної ради від 26.07.2018 № 1130</t>
  </si>
  <si>
    <t>Забезпечення соціальними послугами стаціонарного догляду з наданням місця для проживання, всебічної підтримки, захисту та безпеки особам, які не можуть вести самостійний спосіб життя через похилий вік, фізичні та розумові вади, психічні захворювання або інші хвороби</t>
  </si>
  <si>
    <t>Встановлення телефонів інвалідам І і ІІ груп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</si>
  <si>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захисту»;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</si>
  <si>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 xml:space="preserve">Програма економічного і соціального розвитку Житомирської області на 2021 рік </t>
  </si>
  <si>
    <t>Програма соціального захисту населення Житомирської області на 2022 рік</t>
  </si>
  <si>
    <t xml:space="preserve">Рішення обласної ради від 16.12.2021 № 311 </t>
  </si>
  <si>
    <t>Обласна комплексна програма соціального захисту осіб з інвалідністю, ветеранів війни та праці, пенсіонерів учасників і ветеранів визвольних змагань (ОУН-УПА) та незахищених верств населення на Житомирської області на 2018-2022 роки</t>
  </si>
  <si>
    <t>0819800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</si>
  <si>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</si>
  <si>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Служба у справах дітей Житомирської обласної державної адміністрації</t>
  </si>
  <si>
    <t>Утримання закладів, що надають соціальні послуги дітям, які опинились у складних життєвих обставинах</t>
  </si>
  <si>
    <t xml:space="preserve">Обласна Програма із забезпечення та захисту прав дітей у Житомирській області на 2022-2023 роки </t>
  </si>
  <si>
    <t>Рішення обласної ради від 16.12.2021 № 314</t>
  </si>
  <si>
    <t>Козиренко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</si>
  <si>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 з державного бюджету</t>
  </si>
  <si>
    <t>Трокоз</t>
  </si>
  <si>
    <t>Обласна Програма сприяння культурно-мистецькому розвитку Житомирської області на 2022-2024 роки</t>
  </si>
  <si>
    <t>Рішення обласної ради від 16.12.2021 № 313</t>
  </si>
  <si>
    <t>1011140</t>
  </si>
  <si>
    <t xml:space="preserve">Обласна програма «Розвиток молодіжної політики Житомирщини» на 2021-2025 роки </t>
  </si>
  <si>
    <t>Рішення обласної ради від 24.12.2020 № 25</t>
  </si>
  <si>
    <t>Обласна Програма з національно-патріотичного виховання на 2022-2025 роки</t>
  </si>
  <si>
    <t>Рішення обласної ради від 16.12.2021 № 312</t>
  </si>
  <si>
    <t>Обласна цільова програма розвитку туризму в Житомирській області на 2021-2023 роки</t>
  </si>
  <si>
    <t>Рішення обласної ради від 24.12.2020 № 23</t>
  </si>
  <si>
    <t xml:space="preserve">Програма охорони та збереження культурної спадщини
Житомирської області на 2021-2022 роки </t>
  </si>
  <si>
    <t>Рішення обласної ради від 24.12.2020 № 24</t>
  </si>
  <si>
    <t>Обласна комплексна програма розвитку фізичної культури і спорту на 2021-2024 роки</t>
  </si>
  <si>
    <t>Рішення обласної ради від 24.12.2020 № 22</t>
  </si>
  <si>
    <t>Обласна програма розвитку футболу на 2018-2021 роки</t>
  </si>
  <si>
    <t>Рішення обласної ради від 07.03.2018 №949, зі змінами</t>
  </si>
  <si>
    <t>1017424</t>
  </si>
  <si>
    <t>7424</t>
  </si>
  <si>
    <r>
      <t>Будівництво</t>
    </r>
    <r>
      <rPr>
        <i/>
        <vertAlign val="superscript"/>
        <sz val="14"/>
        <rFont val="Times New Roman"/>
        <family val="1"/>
        <charset val="204"/>
      </rPr>
      <t>1</t>
    </r>
    <r>
      <rPr>
        <i/>
        <sz val="14"/>
        <rFont val="Times New Roman"/>
        <family val="1"/>
        <charset val="204"/>
      </rPr>
      <t xml:space="preserve"> установ та закладів культури</t>
    </r>
  </si>
  <si>
    <t>1018410</t>
  </si>
  <si>
    <t>8410</t>
  </si>
  <si>
    <t>0830</t>
  </si>
  <si>
    <t>Фінансова підтримка засобів масової інформації</t>
  </si>
  <si>
    <t>1018420</t>
  </si>
  <si>
    <t>8420</t>
  </si>
  <si>
    <t>Інші заходи у сфері засобів масової інформації</t>
  </si>
  <si>
    <t>Програма економічного і соціального розвитку Житомирської області на 2018 рік, рішення обласної ради від 21.12.2017 № 868</t>
  </si>
  <si>
    <t>1013140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</si>
  <si>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</si>
  <si>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Комплексна Програма оздоровлення та відпочинку дітей на 2016-2020 роки, рішення обласної ради від 26.01.2016 №110, зі змінами</t>
  </si>
  <si>
    <t>Про зарахування коштів до обласного бюджету, рішення обласної ради від 24.12.2015 № 37</t>
  </si>
  <si>
    <r>
      <t>Будівництво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споруд, установ та закладів фізичної культури і спорту</t>
    </r>
  </si>
  <si>
    <t>Обласна комплексна Програма розвитку фізичної культури і спорту на 2017-2020 роки</t>
  </si>
  <si>
    <t>Рішення обласної ради від 22.12.2016 №418, зі змінами</t>
  </si>
  <si>
    <t>Обласна програма розвитку футболу на 2018-2020 роки</t>
  </si>
  <si>
    <t>1017700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</si>
  <si>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</si>
  <si>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</si>
  <si>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Про зарахування коштів до обласного бюджету</t>
  </si>
  <si>
    <t>Рішення обласної ради від 24.12.2015 № 37</t>
  </si>
  <si>
    <t>1018821</t>
  </si>
  <si>
    <t>8821</t>
  </si>
  <si>
    <t>Надання пільгових довгострокових кредитів молодим сім'ям та одиноким молодим громадянам на будівництво/реконструкцію/придбання житла</t>
  </si>
  <si>
    <t>1611070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</si>
  <si>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</si>
  <si>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1611080</t>
  </si>
  <si>
    <t>1080</t>
  </si>
  <si>
    <t>Надання загальної середньої освіти  загальноосвітніми спеціалізованими школами-інтернатами з поглибленим вивченням окремих предметів і курсів для поглибленої підготовки дітей в галузі науки і мистецтв, фізичної культури і спорту, інших галузях, ліцеями з посиленою військово-фізичною підготовкою</t>
  </si>
  <si>
    <t>Програма підвищення енергоефективності будівель бюджетних установ та закладів у Житомирській області на 2018-2022 роки</t>
  </si>
  <si>
    <t>Рішення обласної ради від 26.07.2018 № 1135</t>
  </si>
  <si>
    <t>1611120</t>
  </si>
  <si>
    <t xml:space="preserve">Підготовка кадрів вищими навчальними закладами І-ІІ рівнів акредитації (коледжами, технікумами, училищами) </t>
  </si>
  <si>
    <t>1611140</t>
  </si>
  <si>
    <t>Підвищення кваліфікації, перепідготовка кадрів іншими закладами післядипломної освіти</t>
  </si>
  <si>
    <t>1612010</t>
  </si>
  <si>
    <t>1612020</t>
  </si>
  <si>
    <t>1612030</t>
  </si>
  <si>
    <t>1731</t>
  </si>
  <si>
    <t>1612040</t>
  </si>
  <si>
    <t>1612100</t>
  </si>
  <si>
    <t>Надання стоматологічної допомоги населенню</t>
  </si>
  <si>
    <t>1613101</t>
  </si>
  <si>
    <t>1613102</t>
  </si>
  <si>
    <t>1613103</t>
  </si>
  <si>
    <t>Навчання та трудове влаштування інвалідів</t>
  </si>
  <si>
    <t>1613105</t>
  </si>
  <si>
    <t>1613111</t>
  </si>
  <si>
    <t>Рішення обласної ради від 02.11.2017 № 776 зі змінами</t>
  </si>
  <si>
    <t>1614030</t>
  </si>
  <si>
    <t>1614040</t>
  </si>
  <si>
    <t>1614082</t>
  </si>
  <si>
    <t>Обласна програма охорони та збереження культурної спадщини на 2017-2018 роки, рішення обласної ради від 22.12.2016 № 406</t>
  </si>
  <si>
    <t>1615031</t>
  </si>
  <si>
    <t>1615033</t>
  </si>
  <si>
    <t xml:space="preserve">Забезпечення підготовки спортсменів школами вищої спортивної майстерності </t>
  </si>
  <si>
    <t>1617310</t>
  </si>
  <si>
    <t>7310</t>
  </si>
  <si>
    <r>
      <t>Будівництво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об'єктів житлово-комунального господарства</t>
    </r>
  </si>
  <si>
    <r>
      <t>Будівництво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освітніх установ та закладів</t>
    </r>
  </si>
  <si>
    <t>Проєкт Програми економічного і соціального розвитку Житомирської області на 2022 рік</t>
  </si>
  <si>
    <r>
      <t>Будівництво</t>
    </r>
    <r>
      <rPr>
        <i/>
        <vertAlign val="superscript"/>
        <sz val="14"/>
        <rFont val="Times New Roman"/>
        <family val="1"/>
        <charset val="204"/>
      </rPr>
      <t>1</t>
    </r>
    <r>
      <rPr>
        <i/>
        <sz val="14"/>
        <rFont val="Times New Roman"/>
        <family val="1"/>
        <charset val="204"/>
      </rPr>
      <t xml:space="preserve"> медичних установ та закладів</t>
    </r>
  </si>
  <si>
    <t>Програма розвитку та фінансової підтримки КНП "Житомирська обласна дитяча клінічна лікарня" ЖОР на 2020 рік</t>
  </si>
  <si>
    <t>Рішення обласної ради від 05.03.20 № 1811</t>
  </si>
  <si>
    <t>Відсутня програма, вияснити</t>
  </si>
  <si>
    <t>Програма розвитку та фінансової підтримки КНП "Обласна клінічна лікарня ім.О.Ф.Гербачевського" ЖОР на 2020 рік</t>
  </si>
  <si>
    <t>Рішення обласної ради від 05.03.20 №1810</t>
  </si>
  <si>
    <t xml:space="preserve">Обласна Програма  «Здоров’я населення Житомирщини» на 2021 рік
</t>
  </si>
  <si>
    <t>Рішення обласної ради від 24.12.20 №20</t>
  </si>
  <si>
    <t xml:space="preserve">Будівництво інших об"єктів соціальної та виробничої інфраструктури комунальної власності </t>
  </si>
  <si>
    <t>Програма матеріально-технічного забезпечення четвертого батальйону територіальної оборони Житомирської області та Житомирського обласного військового комісаріату  на 2018-2020 роки, рішення обласної ради від 21.12.2017 № 876</t>
  </si>
  <si>
    <t>Програма із створення безбар"єрного простору в Житомирській області на 2022 рік</t>
  </si>
  <si>
    <t>Програма охорони та збереження культурної спадщини Житомирської області на 2021-2022 роки</t>
  </si>
  <si>
    <t>Рішення обласної ради від 18.12.2018 №1305, зі змінами</t>
  </si>
  <si>
    <t>«Обласна комплексна програма розвитку фізичної культури і спорту" на 2021-2024 роки</t>
  </si>
  <si>
    <t>Рішення обласної ради від 23.12.2016 № 418, із змінами</t>
  </si>
  <si>
    <t>Рішення обласної ради від 24.12.2020 № 20</t>
  </si>
  <si>
    <t>Утримання та розвиток автомобільних доріг та дорожньої інфраструктури за рахунок коштів місцевого бюджету</t>
  </si>
  <si>
    <t>Програма розвитку дорожньої інфраструктури і фінансування робіт, пов'язаних із будівництвом, реконструкцією, ремонтом та утриманням автомобільних доріг в Житомирській області на 2019-2021 роки</t>
  </si>
  <si>
    <t>Рішення обласної ради від 18.12.2018 № 1303</t>
  </si>
  <si>
    <t>Програма розвитку дорожньої інфраструктури і фінансування робіт, пов'язаних із будівництвом, реконструкцією, ремонтом та утриманням автомобільних доріг місцевого значення  в Житомирській області на 2022-2024 роки</t>
  </si>
  <si>
    <t xml:space="preserve">Рішення обласної ради від 16.12.2021 №318 </t>
  </si>
  <si>
    <t>Програма підвищення безпеки дорожнього руху в Житомирській області на 2019-2020 роки</t>
  </si>
  <si>
    <t>Рішення обласної ради від 18.12.2018 № 1304</t>
  </si>
  <si>
    <t>1617640</t>
  </si>
  <si>
    <t>7640</t>
  </si>
  <si>
    <t>Заходи з енергозбереження</t>
  </si>
  <si>
    <t>Програма стимулювання населення, ОСББ, ЖБК Житомирщини щодо ефективного використання енергетичних ресурсів та енергозбереження на 2015-2021 роки</t>
  </si>
  <si>
    <t>Рішення обласної ради від 10.09.2015 №1576</t>
  </si>
  <si>
    <t>Рішення обласної ради від 26.07.2018 №1135</t>
  </si>
  <si>
    <t>1618120</t>
  </si>
  <si>
    <t>1617693</t>
  </si>
  <si>
    <t>Рішення обласної ради від 18.12.2018 № 129, зі змінами</t>
  </si>
  <si>
    <t>Обласна програма охорони навколишнього природного середовища в Житомирській області на 2018-2022 роки</t>
  </si>
  <si>
    <t>1618312</t>
  </si>
  <si>
    <t>1917440</t>
  </si>
  <si>
    <t>7440</t>
  </si>
  <si>
    <t>Утримання та розвиток транспортної інфраструктури</t>
  </si>
  <si>
    <t>Обласна програма "Відкрита влада" на 2022-2026 роки</t>
  </si>
  <si>
    <t>Рішення обласної ради від 16.12.2021 № 317</t>
  </si>
  <si>
    <t>Обласна комплексна програма соціального захисту осіб з інвалідністю, ветеранів війни та праці, пенсіонерів та незахищених верств населення Житомирської області на 2018-2022 роки</t>
  </si>
  <si>
    <t>Програма забезпечення діяльності Центру допомоги учасникам АТО на 2016-2018 роки, рішення обласної ради від 31.03.2016 №206</t>
  </si>
  <si>
    <t>Програма розвитку агропромислового комплексу Житомирської області на 2021-2027 роки</t>
  </si>
  <si>
    <t>Рішення обласної ради від 24.12.2020 № 17</t>
  </si>
  <si>
    <t>2717120</t>
  </si>
  <si>
    <t>7120</t>
  </si>
  <si>
    <t>Забезпечення діяльності ветеринарних лікарень та ветеринарних лабораторій</t>
  </si>
  <si>
    <t>2718831</t>
  </si>
  <si>
    <t>8831</t>
  </si>
  <si>
    <t>Надання довгострокових кредитів індивідуальним забудовникам житла на селі</t>
  </si>
  <si>
    <t>Програма проведення інвентаризації земель на території Житомирської області на 2021 рік</t>
  </si>
  <si>
    <t>Рішення обласної ради від 24.12.2020 № 35</t>
  </si>
  <si>
    <t>Запобігання та ліквідація забруднення навколишнього природного середовища</t>
  </si>
  <si>
    <t xml:space="preserve">Обласна Програма забезпечення реалізації державної політики із здійснення державного нагляду (контролю) у сфері охорони навколишнього природного середовища, раціонального використання, відтворення і охорони природних ресурсів (на території Житомирської області) на 2021-2025 роки  </t>
  </si>
  <si>
    <t>Рішення обласної ради від 04.11.2021 № 242</t>
  </si>
  <si>
    <t>Комплексна Програма забезпечення пожежної та техногенної безпеки, захисту населення і територій Житомирської області від надзвичайних ситуацій на 2021-2025 роки</t>
  </si>
  <si>
    <t>Рішення обласної ради від 24.12.2020 № 19</t>
  </si>
  <si>
    <t xml:space="preserve"> Комплексна Програма забезпечення пожежної та техногенної безпеки, захисту населення і територій Житомирської області від надзвичайних ситуацій на 2021-2025 роки.</t>
  </si>
  <si>
    <t>Програма надання матеріально-технічної 
допомоги Житомирському обласному територіальному
центру комплектування та соціальної підтримки на 2021-2023 роки</t>
  </si>
  <si>
    <t>Рішення обласної ради від 24.12.2020 № 33</t>
  </si>
  <si>
    <t>Програми надання матеріально-технічної допомоги Житомирському обласному територіальному центру комплектування та соціальної підтримки і військовим частинам Сил територіальної оборони Збройних Сил України на 2021-2023 роки</t>
  </si>
  <si>
    <t>Рішення обласної ради від 24.12.2020 № 33 (зі змінами)</t>
  </si>
  <si>
    <t>3718700</t>
  </si>
  <si>
    <t>8700</t>
  </si>
  <si>
    <t>Резервний фонд</t>
  </si>
  <si>
    <t>3719210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</si>
  <si>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</si>
  <si>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3719220</t>
  </si>
  <si>
    <t>9220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</si>
  <si>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</si>
  <si>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3719230</t>
  </si>
  <si>
    <t>9230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</si>
  <si>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</si>
  <si>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3719241</t>
  </si>
  <si>
    <t xml:space="preserve">Субвенція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захисту»;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
 за рахунок відповідної субвенції з державного бюджету
</t>
  </si>
  <si>
    <t>3719250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</si>
  <si>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 за рахунок відповідної субвенції з державного бюджету</t>
  </si>
  <si>
    <t>3719320</t>
  </si>
  <si>
    <t>3719540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</si>
  <si>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</si>
  <si>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самоврядування, за рахунок відповідної субвенції з державного бюджету</t>
  </si>
  <si>
    <t>3719620</t>
  </si>
  <si>
    <t>9620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</si>
  <si>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t>
  </si>
  <si>
    <t>3719750</t>
  </si>
  <si>
    <t>9750</t>
  </si>
  <si>
    <t>Субвенція з місцевого бюджету на співфінансування інвестиційних проектів</t>
  </si>
  <si>
    <t>Рішення обласної ради від 07.03.2018 №949</t>
  </si>
  <si>
    <t>Програма забезпечення виконання Житомирською обласною державною адміністрацією повноважень, делегованих обласною радою на 2021-2022 роки</t>
  </si>
  <si>
    <t>Рішення обласної ради від 24.12.2020 № 18</t>
  </si>
  <si>
    <t>Обласна комплексна Програма забезпечення пожежної та техногенної безпеки, захисту населення і територій Житомирської області від надзвичайних ситуацій на 2016-2020 роки</t>
  </si>
  <si>
    <t>Рішення обласної ради від 24.12.2015 № 25</t>
  </si>
  <si>
    <t>Комплексна програма забезпечення охорони прав і свобод людини, протидії злочинності, підтримання публічної безпеки і порядку у Житомирській області на 2021-2025 роки</t>
  </si>
  <si>
    <t>Рішення обласної ради від 27.05.2021 № 71</t>
  </si>
  <si>
    <t>Програма економічного і соціального розвитку Житомирської області на 2018 рік, рішення обласної ради від  № 868</t>
  </si>
  <si>
    <t>Рішення обласної ради від 18.12.2018 № 1293, зі змінами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</si>
</sst>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7" formatCode="#,##0.0"/>
    <numFmt numFmtId="168" formatCode="0.000"/>
  </numFmts>
  <fonts count="8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8"/>
      <name val="Times New Roman"/>
      <family val="1"/>
      <charset val="204"/>
    </font>
    <font>
      <sz val="10"/>
      <name val="Helv"/>
      <charset val="204"/>
    </font>
    <font>
      <u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Arial"/>
      <family val="2"/>
      <charset val="204"/>
    </font>
    <font>
      <b/>
      <sz val="10"/>
      <name val="Arial Cyr"/>
      <family val="2"/>
      <charset val="204"/>
    </font>
    <font>
      <b/>
      <sz val="10"/>
      <color indexed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0"/>
      <name val="Arial Cyr"/>
      <charset val="204"/>
    </font>
    <font>
      <b/>
      <i/>
      <sz val="12"/>
      <name val="Times New Roman"/>
      <family val="1"/>
      <charset val="204"/>
    </font>
    <font>
      <i/>
      <sz val="10"/>
      <name val="Arial Cyr"/>
      <family val="2"/>
      <charset val="204"/>
    </font>
    <font>
      <sz val="10"/>
      <name val="Arial Cyr"/>
      <family val="2"/>
      <charset val="204"/>
    </font>
    <font>
      <i/>
      <vertAlign val="superscript"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0"/>
      <color indexed="53"/>
      <name val="Arial Cyr"/>
      <charset val="204"/>
    </font>
    <font>
      <b/>
      <sz val="10"/>
      <color indexed="8"/>
      <name val="Arial Cyr"/>
      <family val="2"/>
      <charset val="204"/>
    </font>
    <font>
      <vertAlign val="superscript"/>
      <sz val="14"/>
      <color indexed="8"/>
      <name val="Times New Roman"/>
      <family val="1"/>
      <charset val="204"/>
    </font>
    <font>
      <b/>
      <i/>
      <sz val="10"/>
      <name val="Arial Cyr"/>
      <family val="2"/>
      <charset val="204"/>
    </font>
    <font>
      <sz val="10"/>
      <color indexed="10"/>
      <name val="Arial Cyr"/>
      <charset val="204"/>
    </font>
    <font>
      <sz val="13"/>
      <name val="Arial Cyr"/>
      <family val="2"/>
      <charset val="204"/>
    </font>
    <font>
      <b/>
      <sz val="16"/>
      <name val="Arial Cyr"/>
      <family val="2"/>
      <charset val="204"/>
    </font>
    <font>
      <sz val="12"/>
      <name val="Arial Cyr"/>
      <family val="2"/>
      <charset val="204"/>
    </font>
    <font>
      <vertAlign val="superscript"/>
      <sz val="14"/>
      <name val="Times New Roman"/>
      <family val="1"/>
      <charset val="204"/>
    </font>
    <font>
      <b/>
      <sz val="10"/>
      <name val="Arial Cyr"/>
      <charset val="204"/>
    </font>
    <font>
      <i/>
      <vertAlign val="superscript"/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20"/>
      <color indexed="10"/>
      <name val="Arial Cyr"/>
      <charset val="204"/>
    </font>
    <font>
      <sz val="14"/>
      <color indexed="10"/>
      <name val="Arial Cyr"/>
      <charset val="204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Arial Cyr"/>
      <family val="2"/>
      <charset val="204"/>
    </font>
    <font>
      <sz val="10"/>
      <color theme="1"/>
      <name val="Arial Cyr"/>
      <charset val="204"/>
    </font>
    <font>
      <b/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Arial Cyr"/>
      <family val="2"/>
      <charset val="204"/>
    </font>
    <font>
      <i/>
      <sz val="12"/>
      <color theme="1"/>
      <name val="Arial Cyr"/>
      <charset val="204"/>
    </font>
    <font>
      <i/>
      <sz val="12"/>
      <color theme="1"/>
      <name val="Arial Cyr"/>
      <family val="2"/>
      <charset val="204"/>
    </font>
    <font>
      <b/>
      <i/>
      <sz val="12"/>
      <color theme="1"/>
      <name val="Times New Roman"/>
      <family val="1"/>
      <charset val="204"/>
    </font>
    <font>
      <b/>
      <sz val="10"/>
      <color theme="1"/>
      <name val="Arial Cyr"/>
      <family val="2"/>
      <charset val="204"/>
    </font>
    <font>
      <i/>
      <sz val="11"/>
      <color theme="1"/>
      <name val="Times New Roman"/>
      <family val="1"/>
      <charset val="204"/>
    </font>
    <font>
      <b/>
      <i/>
      <sz val="10"/>
      <color theme="1"/>
      <name val="Arial Cyr"/>
      <family val="2"/>
      <charset val="204"/>
    </font>
    <font>
      <i/>
      <sz val="10"/>
      <color theme="1"/>
      <name val="Arial Cyr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Arial Cyr"/>
      <charset val="204"/>
    </font>
    <font>
      <b/>
      <sz val="10"/>
      <color rgb="FFFF0000"/>
      <name val="Arial Cyr"/>
      <family val="2"/>
      <charset val="204"/>
    </font>
    <font>
      <b/>
      <sz val="12"/>
      <color rgb="FFFF0000"/>
      <name val="Arial Cyr"/>
      <family val="2"/>
      <charset val="204"/>
    </font>
    <font>
      <b/>
      <sz val="12"/>
      <color rgb="FFFFFF00"/>
      <name val="Arial Cyr"/>
      <family val="2"/>
      <charset val="204"/>
    </font>
    <font>
      <b/>
      <sz val="12"/>
      <color theme="9" tint="-0.249977111117893"/>
      <name val="Arial Cyr"/>
      <family val="2"/>
      <charset val="204"/>
    </font>
    <font>
      <b/>
      <sz val="12"/>
      <color rgb="FFFFC000"/>
      <name val="Arial Cyr"/>
      <family val="2"/>
      <charset val="204"/>
    </font>
    <font>
      <sz val="10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0"/>
      <color rgb="FFFF0000"/>
      <name val="Arial Cyr"/>
      <charset val="204"/>
    </font>
    <font>
      <sz val="14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585">
    <xf numFmtId="0" fontId="0" fillId="0" borderId="0" xfId="0"/>
    <xf numFmtId="0" fontId="47" fillId="6" borderId="0" xfId="0" applyFont="1" applyFill="1" applyAlignment="1"/>
    <xf numFmtId="0" fontId="47" fillId="0" borderId="0" xfId="0" applyFont="1" applyFill="1"/>
    <xf numFmtId="0" fontId="2" fillId="0" borderId="0" xfId="1" applyFont="1" applyAlignment="1">
      <alignment horizontal="right"/>
    </xf>
    <xf numFmtId="0" fontId="3" fillId="0" borderId="15" xfId="0" applyFont="1" applyBorder="1" applyAlignment="1">
      <alignment vertical="center" wrapText="1"/>
    </xf>
    <xf numFmtId="0" fontId="3" fillId="0" borderId="0" xfId="1" applyFont="1" applyBorder="1"/>
    <xf numFmtId="0" fontId="3" fillId="6" borderId="0" xfId="1" applyFont="1" applyFill="1" applyBorder="1"/>
    <xf numFmtId="0" fontId="13" fillId="6" borderId="0" xfId="1" applyFont="1" applyFill="1"/>
    <xf numFmtId="0" fontId="10" fillId="6" borderId="0" xfId="1" applyFont="1" applyFill="1" applyBorder="1"/>
    <xf numFmtId="0" fontId="3" fillId="0" borderId="0" xfId="0" applyFont="1" applyAlignment="1">
      <alignment horizontal="left"/>
    </xf>
    <xf numFmtId="49" fontId="48" fillId="0" borderId="0" xfId="0" applyNumberFormat="1" applyFont="1" applyFill="1"/>
    <xf numFmtId="0" fontId="48" fillId="0" borderId="0" xfId="0" applyFont="1" applyFill="1"/>
    <xf numFmtId="0" fontId="49" fillId="0" borderId="0" xfId="0" applyFont="1" applyFill="1"/>
    <xf numFmtId="0" fontId="48" fillId="0" borderId="0" xfId="0" applyFont="1" applyFill="1" applyAlignment="1"/>
    <xf numFmtId="0" fontId="49" fillId="0" borderId="0" xfId="0" applyFont="1" applyFill="1" applyBorder="1"/>
    <xf numFmtId="0" fontId="48" fillId="0" borderId="0" xfId="0" applyFont="1" applyFill="1" applyAlignment="1">
      <alignment horizontal="center"/>
    </xf>
    <xf numFmtId="4" fontId="47" fillId="0" borderId="0" xfId="0" applyNumberFormat="1" applyFont="1" applyFill="1"/>
    <xf numFmtId="0" fontId="0" fillId="0" borderId="0" xfId="0" applyFont="1" applyFill="1" applyBorder="1"/>
    <xf numFmtId="0" fontId="50" fillId="0" borderId="0" xfId="0" applyFont="1" applyFill="1" applyAlignment="1">
      <alignment horizontal="center" wrapText="1"/>
    </xf>
    <xf numFmtId="4" fontId="51" fillId="0" borderId="0" xfId="0" applyNumberFormat="1" applyFont="1" applyFill="1" applyAlignment="1">
      <alignment horizontal="center" wrapText="1"/>
    </xf>
    <xf numFmtId="3" fontId="50" fillId="0" borderId="0" xfId="0" applyNumberFormat="1" applyFont="1" applyFill="1" applyAlignment="1">
      <alignment horizontal="center" wrapText="1"/>
    </xf>
    <xf numFmtId="0" fontId="52" fillId="0" borderId="0" xfId="0" applyFont="1" applyFill="1" applyAlignment="1">
      <alignment horizontal="center" wrapText="1"/>
    </xf>
    <xf numFmtId="3" fontId="52" fillId="0" borderId="0" xfId="0" applyNumberFormat="1" applyFont="1" applyFill="1" applyAlignment="1">
      <alignment horizontal="center" wrapText="1"/>
    </xf>
    <xf numFmtId="4" fontId="52" fillId="0" borderId="0" xfId="0" applyNumberFormat="1" applyFont="1" applyFill="1" applyAlignment="1">
      <alignment horizontal="center" wrapText="1"/>
    </xf>
    <xf numFmtId="4" fontId="53" fillId="0" borderId="0" xfId="0" applyNumberFormat="1" applyFont="1" applyFill="1" applyAlignment="1">
      <alignment horizontal="center" wrapText="1"/>
    </xf>
    <xf numFmtId="49" fontId="48" fillId="0" borderId="0" xfId="0" applyNumberFormat="1" applyFont="1" applyFill="1" applyBorder="1"/>
    <xf numFmtId="0" fontId="48" fillId="0" borderId="0" xfId="0" applyFont="1" applyFill="1" applyBorder="1"/>
    <xf numFmtId="0" fontId="54" fillId="0" borderId="0" xfId="1" applyFont="1" applyAlignment="1">
      <alignment horizontal="right"/>
    </xf>
    <xf numFmtId="0" fontId="49" fillId="0" borderId="1" xfId="0" applyFont="1" applyFill="1" applyBorder="1"/>
    <xf numFmtId="0" fontId="49" fillId="0" borderId="2" xfId="0" applyFont="1" applyFill="1" applyBorder="1"/>
    <xf numFmtId="0" fontId="48" fillId="0" borderId="3" xfId="0" applyFont="1" applyFill="1" applyBorder="1" applyAlignment="1">
      <alignment vertical="top"/>
    </xf>
    <xf numFmtId="0" fontId="48" fillId="0" borderId="4" xfId="0" applyFont="1" applyFill="1" applyBorder="1" applyAlignment="1">
      <alignment vertical="top"/>
    </xf>
    <xf numFmtId="0" fontId="54" fillId="0" borderId="5" xfId="0" applyFont="1" applyFill="1" applyBorder="1" applyAlignment="1">
      <alignment horizontal="center" vertical="top" wrapText="1"/>
    </xf>
    <xf numFmtId="49" fontId="55" fillId="0" borderId="6" xfId="0" applyNumberFormat="1" applyFont="1" applyFill="1" applyBorder="1" applyAlignment="1">
      <alignment horizontal="center"/>
    </xf>
    <xf numFmtId="0" fontId="55" fillId="0" borderId="6" xfId="0" applyFont="1" applyFill="1" applyBorder="1" applyAlignment="1">
      <alignment horizontal="center"/>
    </xf>
    <xf numFmtId="0" fontId="55" fillId="0" borderId="7" xfId="0" applyFont="1" applyFill="1" applyBorder="1" applyAlignment="1">
      <alignment horizontal="center"/>
    </xf>
    <xf numFmtId="4" fontId="56" fillId="3" borderId="8" xfId="0" applyNumberFormat="1" applyFont="1" applyFill="1" applyBorder="1" applyAlignment="1">
      <alignment horizontal="right" vertical="top"/>
    </xf>
    <xf numFmtId="3" fontId="57" fillId="3" borderId="0" xfId="0" applyNumberFormat="1" applyFont="1" applyFill="1" applyBorder="1"/>
    <xf numFmtId="49" fontId="56" fillId="3" borderId="2" xfId="0" applyNumberFormat="1" applyFont="1" applyFill="1" applyBorder="1" applyAlignment="1">
      <alignment horizontal="center" vertical="top" wrapText="1"/>
    </xf>
    <xf numFmtId="0" fontId="56" fillId="3" borderId="2" xfId="0" applyFont="1" applyFill="1" applyBorder="1" applyAlignment="1">
      <alignment horizontal="left" vertical="top" wrapText="1" shrinkToFit="1"/>
    </xf>
    <xf numFmtId="4" fontId="56" fillId="3" borderId="2" xfId="0" applyNumberFormat="1" applyFont="1" applyFill="1" applyBorder="1" applyAlignment="1">
      <alignment vertical="top"/>
    </xf>
    <xf numFmtId="4" fontId="56" fillId="3" borderId="2" xfId="0" applyNumberFormat="1" applyFont="1" applyFill="1" applyBorder="1" applyAlignment="1">
      <alignment horizontal="right" vertical="top"/>
    </xf>
    <xf numFmtId="4" fontId="57" fillId="3" borderId="0" xfId="0" applyNumberFormat="1" applyFont="1" applyFill="1" applyBorder="1"/>
    <xf numFmtId="0" fontId="57" fillId="3" borderId="0" xfId="0" applyFont="1" applyFill="1" applyBorder="1"/>
    <xf numFmtId="49" fontId="58" fillId="0" borderId="2" xfId="0" applyNumberFormat="1" applyFont="1" applyFill="1" applyBorder="1" applyAlignment="1">
      <alignment horizontal="center" vertical="top"/>
    </xf>
    <xf numFmtId="0" fontId="58" fillId="0" borderId="2" xfId="0" applyFont="1" applyFill="1" applyBorder="1" applyAlignment="1">
      <alignment horizontal="left" vertical="top" wrapText="1" shrinkToFit="1"/>
    </xf>
    <xf numFmtId="4" fontId="58" fillId="0" borderId="2" xfId="0" applyNumberFormat="1" applyFont="1" applyFill="1" applyBorder="1" applyAlignment="1">
      <alignment vertical="top"/>
    </xf>
    <xf numFmtId="4" fontId="58" fillId="0" borderId="2" xfId="0" applyNumberFormat="1" applyFont="1" applyFill="1" applyBorder="1" applyAlignment="1">
      <alignment horizontal="right" vertical="top"/>
    </xf>
    <xf numFmtId="0" fontId="59" fillId="0" borderId="0" xfId="0" applyFont="1" applyFill="1" applyBorder="1"/>
    <xf numFmtId="0" fontId="16" fillId="0" borderId="2" xfId="0" applyFont="1" applyFill="1" applyBorder="1" applyAlignment="1">
      <alignment horizontal="left" vertical="center" wrapText="1"/>
    </xf>
    <xf numFmtId="3" fontId="58" fillId="0" borderId="2" xfId="0" applyNumberFormat="1" applyFont="1" applyFill="1" applyBorder="1" applyAlignment="1">
      <alignment vertical="top"/>
    </xf>
    <xf numFmtId="3" fontId="8" fillId="0" borderId="2" xfId="0" applyNumberFormat="1" applyFont="1" applyFill="1" applyBorder="1" applyAlignment="1">
      <alignment vertical="top"/>
    </xf>
    <xf numFmtId="49" fontId="11" fillId="0" borderId="9" xfId="0" applyNumberFormat="1" applyFont="1" applyFill="1" applyBorder="1" applyAlignment="1">
      <alignment horizontal="center" vertical="top"/>
    </xf>
    <xf numFmtId="0" fontId="11" fillId="0" borderId="9" xfId="0" applyFont="1" applyFill="1" applyBorder="1" applyAlignment="1">
      <alignment horizontal="left" vertical="top" wrapText="1" shrinkToFit="1"/>
    </xf>
    <xf numFmtId="3" fontId="11" fillId="0" borderId="10" xfId="0" applyNumberFormat="1" applyFont="1" applyFill="1" applyBorder="1" applyAlignment="1">
      <alignment vertical="top"/>
    </xf>
    <xf numFmtId="3" fontId="11" fillId="0" borderId="9" xfId="0" applyNumberFormat="1" applyFont="1" applyFill="1" applyBorder="1" applyAlignment="1">
      <alignment vertical="top"/>
    </xf>
    <xf numFmtId="4" fontId="17" fillId="3" borderId="0" xfId="0" applyNumberFormat="1" applyFont="1" applyFill="1" applyBorder="1"/>
    <xf numFmtId="3" fontId="17" fillId="3" borderId="0" xfId="0" applyNumberFormat="1" applyFont="1" applyFill="1" applyBorder="1"/>
    <xf numFmtId="0" fontId="9" fillId="0" borderId="0" xfId="0" applyFont="1" applyFill="1" applyBorder="1"/>
    <xf numFmtId="49" fontId="11" fillId="0" borderId="2" xfId="0" applyNumberFormat="1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left" vertical="top" wrapText="1" shrinkToFit="1"/>
    </xf>
    <xf numFmtId="3" fontId="11" fillId="0" borderId="2" xfId="0" applyNumberFormat="1" applyFont="1" applyFill="1" applyBorder="1" applyAlignment="1">
      <alignment vertical="top"/>
    </xf>
    <xf numFmtId="0" fontId="9" fillId="0" borderId="0" xfId="0" applyFont="1" applyFill="1"/>
    <xf numFmtId="3" fontId="11" fillId="0" borderId="2" xfId="0" applyNumberFormat="1" applyFont="1" applyFill="1" applyBorder="1" applyAlignment="1">
      <alignment horizontal="right" vertical="top"/>
    </xf>
    <xf numFmtId="4" fontId="14" fillId="3" borderId="0" xfId="0" applyNumberFormat="1" applyFont="1" applyFill="1" applyBorder="1"/>
    <xf numFmtId="49" fontId="58" fillId="0" borderId="6" xfId="0" applyNumberFormat="1" applyFont="1" applyFill="1" applyBorder="1" applyAlignment="1">
      <alignment horizontal="center" vertical="top"/>
    </xf>
    <xf numFmtId="0" fontId="58" fillId="0" borderId="6" xfId="0" applyFont="1" applyFill="1" applyBorder="1" applyAlignment="1">
      <alignment horizontal="left" vertical="top" wrapText="1" shrinkToFit="1"/>
    </xf>
    <xf numFmtId="4" fontId="58" fillId="0" borderId="6" xfId="0" applyNumberFormat="1" applyFont="1" applyFill="1" applyBorder="1" applyAlignment="1">
      <alignment vertical="top"/>
    </xf>
    <xf numFmtId="4" fontId="58" fillId="0" borderId="6" xfId="0" applyNumberFormat="1" applyFont="1" applyFill="1" applyBorder="1" applyAlignment="1">
      <alignment horizontal="right" vertical="top"/>
    </xf>
    <xf numFmtId="0" fontId="11" fillId="0" borderId="2" xfId="0" applyFont="1" applyBorder="1" applyAlignment="1">
      <alignment vertical="top" wrapText="1"/>
    </xf>
    <xf numFmtId="0" fontId="60" fillId="3" borderId="0" xfId="0" applyFont="1" applyFill="1" applyBorder="1"/>
    <xf numFmtId="0" fontId="58" fillId="0" borderId="2" xfId="0" applyFont="1" applyBorder="1" applyAlignment="1">
      <alignment vertical="top" wrapText="1"/>
    </xf>
    <xf numFmtId="49" fontId="58" fillId="0" borderId="9" xfId="0" applyNumberFormat="1" applyFont="1" applyFill="1" applyBorder="1" applyAlignment="1">
      <alignment horizontal="center" vertical="top"/>
    </xf>
    <xf numFmtId="0" fontId="18" fillId="0" borderId="9" xfId="0" applyFont="1" applyFill="1" applyBorder="1" applyAlignment="1">
      <alignment horizontal="left" vertical="top" wrapText="1" shrinkToFit="1"/>
    </xf>
    <xf numFmtId="3" fontId="58" fillId="0" borderId="9" xfId="0" applyNumberFormat="1" applyFont="1" applyFill="1" applyBorder="1" applyAlignment="1">
      <alignment vertical="top"/>
    </xf>
    <xf numFmtId="0" fontId="11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center" wrapText="1"/>
    </xf>
    <xf numFmtId="49" fontId="61" fillId="0" borderId="2" xfId="0" applyNumberFormat="1" applyFont="1" applyFill="1" applyBorder="1" applyAlignment="1">
      <alignment horizontal="center" vertical="top"/>
    </xf>
    <xf numFmtId="0" fontId="18" fillId="0" borderId="15" xfId="0" applyFont="1" applyBorder="1" applyAlignment="1">
      <alignment horizontal="center" vertical="top" wrapText="1"/>
    </xf>
    <xf numFmtId="49" fontId="18" fillId="0" borderId="15" xfId="0" applyNumberFormat="1" applyFont="1" applyBorder="1" applyAlignment="1">
      <alignment horizontal="center" vertical="top" wrapText="1"/>
    </xf>
    <xf numFmtId="0" fontId="18" fillId="0" borderId="15" xfId="0" applyFont="1" applyBorder="1" applyAlignment="1">
      <alignment vertical="center" wrapText="1"/>
    </xf>
    <xf numFmtId="4" fontId="61" fillId="0" borderId="2" xfId="0" applyNumberFormat="1" applyFont="1" applyFill="1" applyBorder="1" applyAlignment="1">
      <alignment vertical="top"/>
    </xf>
    <xf numFmtId="4" fontId="61" fillId="0" borderId="2" xfId="0" applyNumberFormat="1" applyFont="1" applyFill="1" applyBorder="1" applyAlignment="1">
      <alignment horizontal="right" vertical="top"/>
    </xf>
    <xf numFmtId="4" fontId="62" fillId="3" borderId="0" xfId="0" applyNumberFormat="1" applyFont="1" applyFill="1" applyBorder="1"/>
    <xf numFmtId="3" fontId="62" fillId="3" borderId="0" xfId="0" applyNumberFormat="1" applyFont="1" applyFill="1" applyBorder="1"/>
    <xf numFmtId="0" fontId="63" fillId="0" borderId="0" xfId="0" applyFont="1" applyFill="1" applyBorder="1"/>
    <xf numFmtId="4" fontId="18" fillId="0" borderId="2" xfId="0" applyNumberFormat="1" applyFont="1" applyFill="1" applyBorder="1" applyAlignment="1">
      <alignment horizontal="right" vertical="top"/>
    </xf>
    <xf numFmtId="49" fontId="61" fillId="0" borderId="6" xfId="0" applyNumberFormat="1" applyFont="1" applyFill="1" applyBorder="1" applyAlignment="1">
      <alignment horizontal="center" vertical="top"/>
    </xf>
    <xf numFmtId="0" fontId="18" fillId="0" borderId="16" xfId="0" applyFont="1" applyBorder="1" applyAlignment="1">
      <alignment horizontal="center" vertical="top" wrapText="1"/>
    </xf>
    <xf numFmtId="49" fontId="18" fillId="0" borderId="16" xfId="0" applyNumberFormat="1" applyFont="1" applyBorder="1" applyAlignment="1">
      <alignment horizontal="center" vertical="top" wrapText="1"/>
    </xf>
    <xf numFmtId="0" fontId="18" fillId="0" borderId="16" xfId="0" applyFont="1" applyBorder="1" applyAlignment="1">
      <alignment vertical="center" wrapText="1"/>
    </xf>
    <xf numFmtId="4" fontId="61" fillId="0" borderId="6" xfId="0" applyNumberFormat="1" applyFont="1" applyFill="1" applyBorder="1" applyAlignment="1">
      <alignment vertical="top"/>
    </xf>
    <xf numFmtId="4" fontId="61" fillId="0" borderId="6" xfId="0" applyNumberFormat="1" applyFont="1" applyFill="1" applyBorder="1" applyAlignment="1">
      <alignment horizontal="right" vertical="top"/>
    </xf>
    <xf numFmtId="0" fontId="18" fillId="0" borderId="2" xfId="0" applyFont="1" applyBorder="1" applyAlignment="1">
      <alignment horizontal="center" vertical="top" wrapText="1"/>
    </xf>
    <xf numFmtId="49" fontId="18" fillId="0" borderId="2" xfId="0" applyNumberFormat="1" applyFont="1" applyBorder="1" applyAlignment="1">
      <alignment horizontal="center" vertical="top" wrapText="1"/>
    </xf>
    <xf numFmtId="4" fontId="64" fillId="3" borderId="0" xfId="0" applyNumberFormat="1" applyFont="1" applyFill="1" applyBorder="1"/>
    <xf numFmtId="3" fontId="64" fillId="3" borderId="0" xfId="0" applyNumberFormat="1" applyFont="1" applyFill="1" applyBorder="1"/>
    <xf numFmtId="4" fontId="11" fillId="0" borderId="2" xfId="0" applyNumberFormat="1" applyFont="1" applyFill="1" applyBorder="1" applyAlignment="1">
      <alignment vertical="top"/>
    </xf>
    <xf numFmtId="4" fontId="11" fillId="0" borderId="2" xfId="0" applyNumberFormat="1" applyFont="1" applyFill="1" applyBorder="1" applyAlignment="1">
      <alignment horizontal="right" vertical="top"/>
    </xf>
    <xf numFmtId="49" fontId="11" fillId="0" borderId="15" xfId="0" applyNumberFormat="1" applyFont="1" applyBorder="1" applyAlignment="1">
      <alignment horizontal="center" vertical="top" wrapText="1"/>
    </xf>
    <xf numFmtId="49" fontId="19" fillId="0" borderId="2" xfId="0" applyNumberFormat="1" applyFont="1" applyFill="1" applyBorder="1" applyAlignment="1">
      <alignment horizontal="center" vertical="top"/>
    </xf>
    <xf numFmtId="0" fontId="59" fillId="0" borderId="0" xfId="0" applyFont="1" applyFill="1"/>
    <xf numFmtId="0" fontId="18" fillId="0" borderId="2" xfId="0" applyFont="1" applyBorder="1" applyAlignment="1">
      <alignment vertical="center" wrapText="1"/>
    </xf>
    <xf numFmtId="49" fontId="18" fillId="0" borderId="2" xfId="0" applyNumberFormat="1" applyFont="1" applyFill="1" applyBorder="1" applyAlignment="1">
      <alignment horizontal="center" vertical="top"/>
    </xf>
    <xf numFmtId="0" fontId="18" fillId="0" borderId="2" xfId="0" applyFont="1" applyFill="1" applyBorder="1" applyAlignment="1">
      <alignment horizontal="center" vertical="top"/>
    </xf>
    <xf numFmtId="0" fontId="18" fillId="0" borderId="2" xfId="0" applyFont="1" applyFill="1" applyBorder="1" applyAlignment="1">
      <alignment wrapText="1"/>
    </xf>
    <xf numFmtId="4" fontId="18" fillId="0" borderId="2" xfId="0" applyNumberFormat="1" applyFont="1" applyFill="1" applyBorder="1" applyAlignment="1">
      <alignment vertical="top"/>
    </xf>
    <xf numFmtId="4" fontId="65" fillId="0" borderId="2" xfId="0" applyNumberFormat="1" applyFont="1" applyFill="1" applyBorder="1" applyAlignment="1">
      <alignment vertical="top"/>
    </xf>
    <xf numFmtId="4" fontId="65" fillId="0" borderId="2" xfId="0" applyNumberFormat="1" applyFont="1" applyFill="1" applyBorder="1" applyAlignment="1">
      <alignment horizontal="right" vertical="top"/>
    </xf>
    <xf numFmtId="4" fontId="18" fillId="0" borderId="2" xfId="0" applyNumberFormat="1" applyFont="1" applyFill="1" applyBorder="1" applyAlignment="1">
      <alignment horizontal="right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center" wrapText="1"/>
    </xf>
    <xf numFmtId="4" fontId="55" fillId="3" borderId="0" xfId="0" applyNumberFormat="1" applyFont="1" applyFill="1" applyBorder="1"/>
    <xf numFmtId="3" fontId="55" fillId="3" borderId="0" xfId="0" applyNumberFormat="1" applyFont="1" applyFill="1" applyBorder="1"/>
    <xf numFmtId="0" fontId="11" fillId="0" borderId="15" xfId="0" applyFont="1" applyBorder="1" applyAlignment="1">
      <alignment vertical="top" wrapText="1"/>
    </xf>
    <xf numFmtId="0" fontId="18" fillId="0" borderId="15" xfId="0" applyFont="1" applyBorder="1" applyAlignment="1">
      <alignment vertical="top" wrapText="1"/>
    </xf>
    <xf numFmtId="0" fontId="11" fillId="0" borderId="6" xfId="0" applyFont="1" applyFill="1" applyBorder="1" applyAlignment="1">
      <alignment vertical="top" wrapText="1" shrinkToFit="1"/>
    </xf>
    <xf numFmtId="4" fontId="14" fillId="0" borderId="0" xfId="0" applyNumberFormat="1" applyFont="1" applyFill="1" applyBorder="1"/>
    <xf numFmtId="4" fontId="11" fillId="0" borderId="2" xfId="0" applyNumberFormat="1" applyFont="1" applyFill="1" applyBorder="1" applyAlignment="1">
      <alignment horizontal="right" vertical="top" wrapText="1"/>
    </xf>
    <xf numFmtId="0" fontId="58" fillId="0" borderId="2" xfId="0" applyFont="1" applyFill="1" applyBorder="1" applyAlignment="1">
      <alignment horizontal="center" vertical="top"/>
    </xf>
    <xf numFmtId="0" fontId="58" fillId="0" borderId="2" xfId="0" applyFont="1" applyFill="1" applyBorder="1" applyAlignment="1">
      <alignment wrapText="1"/>
    </xf>
    <xf numFmtId="4" fontId="58" fillId="0" borderId="2" xfId="0" applyNumberFormat="1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wrapText="1"/>
    </xf>
    <xf numFmtId="3" fontId="58" fillId="0" borderId="6" xfId="0" applyNumberFormat="1" applyFont="1" applyFill="1" applyBorder="1" applyAlignment="1">
      <alignment horizontal="right" vertical="top"/>
    </xf>
    <xf numFmtId="3" fontId="11" fillId="0" borderId="2" xfId="0" applyNumberFormat="1" applyFont="1" applyFill="1" applyBorder="1" applyAlignment="1">
      <alignment horizontal="right" vertical="top" wrapText="1"/>
    </xf>
    <xf numFmtId="0" fontId="11" fillId="0" borderId="2" xfId="3" applyNumberFormat="1" applyFont="1" applyBorder="1" applyAlignment="1">
      <alignment vertical="top" wrapText="1"/>
    </xf>
    <xf numFmtId="3" fontId="11" fillId="0" borderId="2" xfId="0" applyNumberFormat="1" applyFont="1" applyFill="1" applyBorder="1" applyAlignment="1">
      <alignment vertical="top" wrapText="1"/>
    </xf>
    <xf numFmtId="49" fontId="11" fillId="0" borderId="6" xfId="0" applyNumberFormat="1" applyFont="1" applyFill="1" applyBorder="1" applyAlignment="1">
      <alignment horizontal="center" vertical="top"/>
    </xf>
    <xf numFmtId="0" fontId="11" fillId="0" borderId="6" xfId="0" applyFont="1" applyFill="1" applyBorder="1" applyAlignment="1">
      <alignment horizontal="center" vertical="top"/>
    </xf>
    <xf numFmtId="0" fontId="11" fillId="0" borderId="6" xfId="3" applyNumberFormat="1" applyFont="1" applyBorder="1" applyAlignment="1">
      <alignment vertical="top" wrapText="1"/>
    </xf>
    <xf numFmtId="4" fontId="11" fillId="0" borderId="6" xfId="0" applyNumberFormat="1" applyFont="1" applyFill="1" applyBorder="1" applyAlignment="1">
      <alignment vertical="top"/>
    </xf>
    <xf numFmtId="4" fontId="11" fillId="0" borderId="6" xfId="0" applyNumberFormat="1" applyFont="1" applyFill="1" applyBorder="1" applyAlignment="1">
      <alignment horizontal="right" vertical="top"/>
    </xf>
    <xf numFmtId="4" fontId="11" fillId="0" borderId="6" xfId="0" applyNumberFormat="1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vertical="top" wrapText="1"/>
    </xf>
    <xf numFmtId="49" fontId="11" fillId="0" borderId="2" xfId="0" applyNumberFormat="1" applyFont="1" applyBorder="1" applyAlignment="1">
      <alignment horizontal="center" vertical="top"/>
    </xf>
    <xf numFmtId="49" fontId="56" fillId="3" borderId="2" xfId="0" applyNumberFormat="1" applyFont="1" applyFill="1" applyBorder="1" applyAlignment="1">
      <alignment horizontal="center" vertical="top"/>
    </xf>
    <xf numFmtId="0" fontId="22" fillId="3" borderId="2" xfId="0" applyFont="1" applyFill="1" applyBorder="1" applyAlignment="1">
      <alignment horizontal="left" vertical="top" wrapText="1" shrinkToFit="1"/>
    </xf>
    <xf numFmtId="4" fontId="51" fillId="3" borderId="2" xfId="0" applyNumberFormat="1" applyFont="1" applyFill="1" applyBorder="1" applyAlignment="1">
      <alignment vertical="top"/>
    </xf>
    <xf numFmtId="4" fontId="66" fillId="3" borderId="0" xfId="0" applyNumberFormat="1" applyFont="1" applyFill="1" applyBorder="1"/>
    <xf numFmtId="0" fontId="66" fillId="3" borderId="0" xfId="0" applyFont="1" applyFill="1" applyBorder="1"/>
    <xf numFmtId="4" fontId="51" fillId="3" borderId="2" xfId="0" applyNumberFormat="1" applyFont="1" applyFill="1" applyBorder="1" applyAlignment="1">
      <alignment horizontal="right" vertical="top"/>
    </xf>
    <xf numFmtId="49" fontId="56" fillId="7" borderId="9" xfId="0" applyNumberFormat="1" applyFont="1" applyFill="1" applyBorder="1" applyAlignment="1">
      <alignment horizontal="center" vertical="top"/>
    </xf>
    <xf numFmtId="0" fontId="56" fillId="7" borderId="9" xfId="0" applyFont="1" applyFill="1" applyBorder="1" applyAlignment="1">
      <alignment horizontal="left" vertical="top" wrapText="1" shrinkToFit="1"/>
    </xf>
    <xf numFmtId="4" fontId="51" fillId="7" borderId="9" xfId="0" applyNumberFormat="1" applyFont="1" applyFill="1" applyBorder="1" applyAlignment="1">
      <alignment vertical="top"/>
    </xf>
    <xf numFmtId="4" fontId="51" fillId="7" borderId="9" xfId="0" applyNumberFormat="1" applyFont="1" applyFill="1" applyBorder="1" applyAlignment="1">
      <alignment horizontal="right" vertical="top"/>
    </xf>
    <xf numFmtId="4" fontId="66" fillId="7" borderId="0" xfId="0" applyNumberFormat="1" applyFont="1" applyFill="1" applyBorder="1"/>
    <xf numFmtId="3" fontId="57" fillId="7" borderId="0" xfId="0" applyNumberFormat="1" applyFont="1" applyFill="1" applyBorder="1"/>
    <xf numFmtId="0" fontId="66" fillId="7" borderId="0" xfId="0" applyFont="1" applyFill="1" applyBorder="1"/>
    <xf numFmtId="4" fontId="67" fillId="0" borderId="2" xfId="0" applyNumberFormat="1" applyFont="1" applyFill="1" applyBorder="1" applyAlignment="1">
      <alignment horizontal="right" vertical="top"/>
    </xf>
    <xf numFmtId="4" fontId="65" fillId="3" borderId="8" xfId="0" applyNumberFormat="1" applyFont="1" applyFill="1" applyBorder="1" applyAlignment="1">
      <alignment horizontal="right" vertical="top"/>
    </xf>
    <xf numFmtId="4" fontId="68" fillId="3" borderId="0" xfId="0" applyNumberFormat="1" applyFont="1" applyFill="1" applyBorder="1"/>
    <xf numFmtId="0" fontId="69" fillId="0" borderId="0" xfId="0" applyFont="1" applyFill="1" applyBorder="1"/>
    <xf numFmtId="0" fontId="18" fillId="0" borderId="0" xfId="0" applyFont="1" applyBorder="1" applyAlignment="1">
      <alignment horizontal="center" vertical="top" wrapText="1"/>
    </xf>
    <xf numFmtId="4" fontId="70" fillId="0" borderId="2" xfId="0" applyNumberFormat="1" applyFont="1" applyFill="1" applyBorder="1" applyAlignment="1">
      <alignment horizontal="right" vertical="top"/>
    </xf>
    <xf numFmtId="4" fontId="70" fillId="0" borderId="2" xfId="0" applyNumberFormat="1" applyFont="1" applyFill="1" applyBorder="1" applyAlignment="1">
      <alignment vertical="top"/>
    </xf>
    <xf numFmtId="0" fontId="58" fillId="0" borderId="2" xfId="0" applyFont="1" applyBorder="1" applyAlignment="1">
      <alignment horizontal="justify" wrapText="1"/>
    </xf>
    <xf numFmtId="0" fontId="11" fillId="0" borderId="2" xfId="0" applyFont="1" applyFill="1" applyBorder="1" applyAlignment="1">
      <alignment vertical="top" wrapText="1" shrinkToFit="1"/>
    </xf>
    <xf numFmtId="4" fontId="24" fillId="0" borderId="2" xfId="0" applyNumberFormat="1" applyFont="1" applyFill="1" applyBorder="1" applyAlignment="1">
      <alignment vertical="top"/>
    </xf>
    <xf numFmtId="4" fontId="24" fillId="0" borderId="2" xfId="0" applyNumberFormat="1" applyFont="1" applyFill="1" applyBorder="1" applyAlignment="1">
      <alignment horizontal="right" vertical="top"/>
    </xf>
    <xf numFmtId="0" fontId="58" fillId="0" borderId="2" xfId="0" applyFont="1" applyBorder="1" applyAlignment="1">
      <alignment wrapText="1"/>
    </xf>
    <xf numFmtId="0" fontId="58" fillId="0" borderId="6" xfId="0" applyFont="1" applyFill="1" applyBorder="1" applyAlignment="1">
      <alignment vertical="top" wrapText="1" shrinkToFit="1"/>
    </xf>
    <xf numFmtId="4" fontId="70" fillId="0" borderId="6" xfId="0" applyNumberFormat="1" applyFont="1" applyFill="1" applyBorder="1" applyAlignment="1">
      <alignment vertical="top"/>
    </xf>
    <xf numFmtId="4" fontId="70" fillId="0" borderId="6" xfId="0" applyNumberFormat="1" applyFont="1" applyFill="1" applyBorder="1" applyAlignment="1">
      <alignment horizontal="right" vertical="top"/>
    </xf>
    <xf numFmtId="4" fontId="58" fillId="0" borderId="6" xfId="0" applyNumberFormat="1" applyFont="1" applyFill="1" applyBorder="1" applyAlignment="1">
      <alignment horizontal="right" vertical="top" wrapText="1"/>
    </xf>
    <xf numFmtId="0" fontId="71" fillId="3" borderId="0" xfId="0" applyFont="1" applyFill="1"/>
    <xf numFmtId="0" fontId="66" fillId="0" borderId="0" xfId="0" applyFont="1" applyFill="1" applyBorder="1"/>
    <xf numFmtId="0" fontId="58" fillId="0" borderId="9" xfId="0" applyFont="1" applyFill="1" applyBorder="1" applyAlignment="1">
      <alignment horizontal="left" vertical="top" wrapText="1" shrinkToFit="1"/>
    </xf>
    <xf numFmtId="3" fontId="11" fillId="0" borderId="9" xfId="0" applyNumberFormat="1" applyFont="1" applyFill="1" applyBorder="1" applyAlignment="1">
      <alignment vertical="top" wrapText="1"/>
    </xf>
    <xf numFmtId="0" fontId="11" fillId="0" borderId="0" xfId="0" applyFont="1"/>
    <xf numFmtId="4" fontId="66" fillId="0" borderId="0" xfId="0" applyNumberFormat="1" applyFont="1" applyFill="1" applyBorder="1"/>
    <xf numFmtId="3" fontId="57" fillId="0" borderId="0" xfId="0" applyNumberFormat="1" applyFont="1" applyFill="1" applyBorder="1"/>
    <xf numFmtId="49" fontId="61" fillId="0" borderId="8" xfId="0" applyNumberFormat="1" applyFont="1" applyFill="1" applyBorder="1" applyAlignment="1">
      <alignment horizontal="center" vertical="top"/>
    </xf>
    <xf numFmtId="0" fontId="61" fillId="0" borderId="8" xfId="0" applyFont="1" applyFill="1" applyBorder="1" applyAlignment="1">
      <alignment horizontal="left" vertical="top" wrapText="1" shrinkToFit="1"/>
    </xf>
    <xf numFmtId="3" fontId="61" fillId="0" borderId="8" xfId="0" applyNumberFormat="1" applyFont="1" applyFill="1" applyBorder="1" applyAlignment="1">
      <alignment vertical="top"/>
    </xf>
    <xf numFmtId="3" fontId="61" fillId="0" borderId="8" xfId="0" applyNumberFormat="1" applyFont="1" applyFill="1" applyBorder="1" applyAlignment="1">
      <alignment vertical="top" wrapText="1"/>
    </xf>
    <xf numFmtId="0" fontId="14" fillId="0" borderId="0" xfId="0" applyFont="1" applyFill="1" applyBorder="1"/>
    <xf numFmtId="0" fontId="11" fillId="0" borderId="6" xfId="0" applyFont="1" applyFill="1" applyBorder="1" applyAlignment="1">
      <alignment vertical="top" wrapText="1"/>
    </xf>
    <xf numFmtId="3" fontId="18" fillId="0" borderId="6" xfId="0" applyNumberFormat="1" applyFont="1" applyFill="1" applyBorder="1" applyAlignment="1">
      <alignment vertical="top"/>
    </xf>
    <xf numFmtId="3" fontId="18" fillId="0" borderId="6" xfId="0" applyNumberFormat="1" applyFont="1" applyFill="1" applyBorder="1" applyAlignment="1">
      <alignment vertical="top" wrapText="1"/>
    </xf>
    <xf numFmtId="4" fontId="58" fillId="0" borderId="2" xfId="0" applyNumberFormat="1" applyFont="1" applyFill="1" applyBorder="1" applyAlignment="1">
      <alignment vertical="top" wrapText="1"/>
    </xf>
    <xf numFmtId="0" fontId="58" fillId="0" borderId="2" xfId="0" applyFont="1" applyFill="1" applyBorder="1" applyAlignment="1">
      <alignment vertical="top" wrapText="1"/>
    </xf>
    <xf numFmtId="0" fontId="26" fillId="0" borderId="0" xfId="0" applyFont="1" applyFill="1"/>
    <xf numFmtId="49" fontId="11" fillId="0" borderId="8" xfId="0" applyNumberFormat="1" applyFont="1" applyFill="1" applyBorder="1" applyAlignment="1">
      <alignment horizontal="center" vertical="top"/>
    </xf>
    <xf numFmtId="0" fontId="11" fillId="0" borderId="8" xfId="0" applyFont="1" applyFill="1" applyBorder="1" applyAlignment="1">
      <alignment horizontal="left" vertical="top" wrapText="1" shrinkToFit="1"/>
    </xf>
    <xf numFmtId="3" fontId="58" fillId="0" borderId="8" xfId="0" applyNumberFormat="1" applyFont="1" applyFill="1" applyBorder="1" applyAlignment="1">
      <alignment vertical="top"/>
    </xf>
    <xf numFmtId="3" fontId="11" fillId="0" borderId="8" xfId="0" applyNumberFormat="1" applyFont="1" applyFill="1" applyBorder="1" applyAlignment="1">
      <alignment horizontal="right" vertical="top"/>
    </xf>
    <xf numFmtId="4" fontId="11" fillId="0" borderId="8" xfId="0" applyNumberFormat="1" applyFont="1" applyFill="1" applyBorder="1" applyAlignment="1">
      <alignment horizontal="right" vertical="top"/>
    </xf>
    <xf numFmtId="4" fontId="22" fillId="0" borderId="11" xfId="0" applyNumberFormat="1" applyFont="1" applyFill="1" applyBorder="1" applyAlignment="1">
      <alignment horizontal="right" vertical="top"/>
    </xf>
    <xf numFmtId="4" fontId="22" fillId="0" borderId="8" xfId="0" applyNumberFormat="1" applyFont="1" applyFill="1" applyBorder="1" applyAlignment="1">
      <alignment horizontal="right" vertical="top"/>
    </xf>
    <xf numFmtId="0" fontId="18" fillId="6" borderId="2" xfId="0" applyFont="1" applyFill="1" applyBorder="1" applyAlignment="1">
      <alignment horizontal="left" vertical="top" wrapText="1" shrinkToFit="1"/>
    </xf>
    <xf numFmtId="3" fontId="18" fillId="0" borderId="2" xfId="0" applyNumberFormat="1" applyFont="1" applyFill="1" applyBorder="1" applyAlignment="1">
      <alignment horizontal="right" vertical="top"/>
    </xf>
    <xf numFmtId="4" fontId="27" fillId="0" borderId="3" xfId="0" applyNumberFormat="1" applyFont="1" applyFill="1" applyBorder="1" applyAlignment="1">
      <alignment horizontal="right" vertical="top"/>
    </xf>
    <xf numFmtId="4" fontId="27" fillId="0" borderId="2" xfId="0" applyNumberFormat="1" applyFont="1" applyFill="1" applyBorder="1" applyAlignment="1">
      <alignment horizontal="right" vertical="top"/>
    </xf>
    <xf numFmtId="49" fontId="18" fillId="0" borderId="6" xfId="0" applyNumberFormat="1" applyFont="1" applyFill="1" applyBorder="1" applyAlignment="1">
      <alignment horizontal="center" vertical="top"/>
    </xf>
    <xf numFmtId="0" fontId="18" fillId="6" borderId="6" xfId="0" applyFont="1" applyFill="1" applyBorder="1" applyAlignment="1">
      <alignment horizontal="left" vertical="top" wrapText="1" shrinkToFit="1"/>
    </xf>
    <xf numFmtId="3" fontId="18" fillId="0" borderId="6" xfId="0" applyNumberFormat="1" applyFont="1" applyFill="1" applyBorder="1" applyAlignment="1">
      <alignment horizontal="right" vertical="top"/>
    </xf>
    <xf numFmtId="4" fontId="18" fillId="0" borderId="6" xfId="0" applyNumberFormat="1" applyFont="1" applyFill="1" applyBorder="1" applyAlignment="1">
      <alignment horizontal="right" vertical="top"/>
    </xf>
    <xf numFmtId="4" fontId="27" fillId="0" borderId="12" xfId="0" applyNumberFormat="1" applyFont="1" applyFill="1" applyBorder="1" applyAlignment="1">
      <alignment horizontal="right" vertical="top"/>
    </xf>
    <xf numFmtId="4" fontId="27" fillId="0" borderId="6" xfId="0" applyNumberFormat="1" applyFont="1" applyFill="1" applyBorder="1" applyAlignment="1">
      <alignment horizontal="right" vertical="top"/>
    </xf>
    <xf numFmtId="3" fontId="58" fillId="0" borderId="8" xfId="0" applyNumberFormat="1" applyFont="1" applyFill="1" applyBorder="1" applyAlignment="1">
      <alignment horizontal="right" vertical="top"/>
    </xf>
    <xf numFmtId="3" fontId="58" fillId="0" borderId="8" xfId="0" applyNumberFormat="1" applyFont="1" applyFill="1" applyBorder="1" applyAlignment="1">
      <alignment vertical="top" wrapText="1"/>
    </xf>
    <xf numFmtId="0" fontId="11" fillId="0" borderId="6" xfId="0" applyFont="1" applyFill="1" applyBorder="1" applyAlignment="1">
      <alignment horizontal="left" vertical="top" wrapText="1" shrinkToFit="1"/>
    </xf>
    <xf numFmtId="3" fontId="58" fillId="0" borderId="6" xfId="0" applyNumberFormat="1" applyFont="1" applyFill="1" applyBorder="1" applyAlignment="1">
      <alignment vertical="top"/>
    </xf>
    <xf numFmtId="3" fontId="58" fillId="0" borderId="6" xfId="0" applyNumberFormat="1" applyFont="1" applyFill="1" applyBorder="1" applyAlignment="1">
      <alignment vertical="top" wrapText="1"/>
    </xf>
    <xf numFmtId="0" fontId="28" fillId="0" borderId="0" xfId="0" applyFont="1" applyFill="1"/>
    <xf numFmtId="3" fontId="58" fillId="0" borderId="2" xfId="0" applyNumberFormat="1" applyFont="1" applyFill="1" applyBorder="1" applyAlignment="1">
      <alignment horizontal="right" vertical="top"/>
    </xf>
    <xf numFmtId="3" fontId="58" fillId="0" borderId="2" xfId="0" applyNumberFormat="1" applyFont="1" applyFill="1" applyBorder="1" applyAlignment="1">
      <alignment vertical="top" wrapText="1"/>
    </xf>
    <xf numFmtId="0" fontId="29" fillId="0" borderId="0" xfId="0" applyFont="1" applyFill="1"/>
    <xf numFmtId="0" fontId="11" fillId="0" borderId="2" xfId="0" applyNumberFormat="1" applyFont="1" applyBorder="1" applyAlignment="1">
      <alignment vertical="top" wrapText="1"/>
    </xf>
    <xf numFmtId="0" fontId="1" fillId="0" borderId="0" xfId="0" applyFont="1" applyFill="1"/>
    <xf numFmtId="0" fontId="11" fillId="6" borderId="2" xfId="0" applyFont="1" applyFill="1" applyBorder="1" applyAlignment="1">
      <alignment horizontal="left" vertical="top" wrapText="1" shrinkToFit="1"/>
    </xf>
    <xf numFmtId="49" fontId="58" fillId="0" borderId="2" xfId="0" applyNumberFormat="1" applyFont="1" applyBorder="1" applyAlignment="1">
      <alignment horizontal="center" vertical="top"/>
    </xf>
    <xf numFmtId="0" fontId="58" fillId="0" borderId="2" xfId="0" applyNumberFormat="1" applyFont="1" applyBorder="1" applyAlignment="1">
      <alignment vertical="top" wrapText="1"/>
    </xf>
    <xf numFmtId="0" fontId="0" fillId="0" borderId="0" xfId="0" applyFont="1" applyFill="1"/>
    <xf numFmtId="4" fontId="58" fillId="0" borderId="9" xfId="0" applyNumberFormat="1" applyFont="1" applyFill="1" applyBorder="1" applyAlignment="1">
      <alignment vertical="top"/>
    </xf>
    <xf numFmtId="4" fontId="58" fillId="0" borderId="9" xfId="0" applyNumberFormat="1" applyFont="1" applyFill="1" applyBorder="1" applyAlignment="1">
      <alignment horizontal="right" vertical="top"/>
    </xf>
    <xf numFmtId="4" fontId="58" fillId="0" borderId="9" xfId="0" applyNumberFormat="1" applyFont="1" applyFill="1" applyBorder="1" applyAlignment="1">
      <alignment horizontal="right" vertical="top" wrapText="1"/>
    </xf>
    <xf numFmtId="0" fontId="18" fillId="0" borderId="2" xfId="0" applyFont="1" applyFill="1" applyBorder="1" applyAlignment="1">
      <alignment horizontal="left" vertical="top" wrapText="1" shrinkToFit="1"/>
    </xf>
    <xf numFmtId="3" fontId="18" fillId="0" borderId="2" xfId="0" applyNumberFormat="1" applyFont="1" applyFill="1" applyBorder="1" applyAlignment="1">
      <alignment vertical="top"/>
    </xf>
    <xf numFmtId="3" fontId="18" fillId="0" borderId="2" xfId="0" applyNumberFormat="1" applyFont="1" applyFill="1" applyBorder="1" applyAlignment="1">
      <alignment vertical="top" wrapText="1"/>
    </xf>
    <xf numFmtId="4" fontId="72" fillId="3" borderId="0" xfId="0" applyNumberFormat="1" applyFont="1" applyFill="1" applyBorder="1"/>
    <xf numFmtId="3" fontId="73" fillId="3" borderId="0" xfId="0" applyNumberFormat="1" applyFont="1" applyFill="1" applyBorder="1"/>
    <xf numFmtId="0" fontId="72" fillId="3" borderId="0" xfId="0" applyFont="1" applyFill="1" applyBorder="1"/>
    <xf numFmtId="49" fontId="22" fillId="3" borderId="2" xfId="0" applyNumberFormat="1" applyFont="1" applyFill="1" applyBorder="1" applyAlignment="1">
      <alignment horizontal="center" vertical="top"/>
    </xf>
    <xf numFmtId="4" fontId="22" fillId="3" borderId="2" xfId="0" applyNumberFormat="1" applyFont="1" applyFill="1" applyBorder="1" applyAlignment="1">
      <alignment vertical="top"/>
    </xf>
    <xf numFmtId="4" fontId="22" fillId="3" borderId="2" xfId="0" applyNumberFormat="1" applyFont="1" applyFill="1" applyBorder="1" applyAlignment="1">
      <alignment horizontal="right" vertical="top"/>
    </xf>
    <xf numFmtId="4" fontId="61" fillId="0" borderId="2" xfId="0" applyNumberFormat="1" applyFont="1" applyFill="1" applyBorder="1" applyAlignment="1">
      <alignment horizontal="right" vertical="top" wrapText="1"/>
    </xf>
    <xf numFmtId="49" fontId="58" fillId="0" borderId="2" xfId="0" applyNumberFormat="1" applyFont="1" applyFill="1" applyBorder="1" applyAlignment="1">
      <alignment horizontal="center" vertical="top" wrapText="1"/>
    </xf>
    <xf numFmtId="49" fontId="61" fillId="0" borderId="9" xfId="0" applyNumberFormat="1" applyFont="1" applyFill="1" applyBorder="1" applyAlignment="1">
      <alignment horizontal="center" vertical="top"/>
    </xf>
    <xf numFmtId="0" fontId="61" fillId="0" borderId="9" xfId="0" applyFont="1" applyFill="1" applyBorder="1" applyAlignment="1">
      <alignment horizontal="left" vertical="top" wrapText="1" shrinkToFit="1"/>
    </xf>
    <xf numFmtId="3" fontId="61" fillId="0" borderId="9" xfId="0" applyNumberFormat="1" applyFont="1" applyFill="1" applyBorder="1" applyAlignment="1">
      <alignment vertical="top"/>
    </xf>
    <xf numFmtId="3" fontId="61" fillId="0" borderId="9" xfId="0" applyNumberFormat="1" applyFont="1" applyFill="1" applyBorder="1" applyAlignment="1">
      <alignment vertical="top" wrapText="1"/>
    </xf>
    <xf numFmtId="3" fontId="18" fillId="0" borderId="9" xfId="0" applyNumberFormat="1" applyFont="1" applyFill="1" applyBorder="1" applyAlignment="1">
      <alignment vertical="top"/>
    </xf>
    <xf numFmtId="0" fontId="58" fillId="0" borderId="9" xfId="0" applyFont="1" applyBorder="1" applyAlignment="1">
      <alignment vertical="top" wrapText="1"/>
    </xf>
    <xf numFmtId="4" fontId="33" fillId="3" borderId="0" xfId="0" applyNumberFormat="1" applyFont="1" applyFill="1" applyBorder="1"/>
    <xf numFmtId="3" fontId="74" fillId="7" borderId="0" xfId="0" applyNumberFormat="1" applyFont="1" applyFill="1" applyBorder="1"/>
    <xf numFmtId="0" fontId="11" fillId="0" borderId="2" xfId="0" applyFont="1" applyBorder="1" applyAlignment="1">
      <alignment horizontal="left" vertical="center" wrapText="1"/>
    </xf>
    <xf numFmtId="3" fontId="75" fillId="8" borderId="0" xfId="0" applyNumberFormat="1" applyFont="1" applyFill="1" applyBorder="1"/>
    <xf numFmtId="3" fontId="76" fillId="8" borderId="0" xfId="0" applyNumberFormat="1" applyFont="1" applyFill="1" applyBorder="1"/>
    <xf numFmtId="0" fontId="58" fillId="0" borderId="9" xfId="0" applyFont="1" applyBorder="1" applyAlignment="1">
      <alignment wrapText="1"/>
    </xf>
    <xf numFmtId="3" fontId="58" fillId="0" borderId="9" xfId="0" applyNumberFormat="1" applyFont="1" applyFill="1" applyBorder="1" applyAlignment="1">
      <alignment horizontal="right" vertical="top"/>
    </xf>
    <xf numFmtId="3" fontId="58" fillId="6" borderId="13" xfId="0" applyNumberFormat="1" applyFont="1" applyFill="1" applyBorder="1" applyAlignment="1">
      <alignment horizontal="right" vertical="top"/>
    </xf>
    <xf numFmtId="3" fontId="58" fillId="6" borderId="9" xfId="0" applyNumberFormat="1" applyFont="1" applyFill="1" applyBorder="1" applyAlignment="1">
      <alignment horizontal="right" vertical="top"/>
    </xf>
    <xf numFmtId="3" fontId="76" fillId="8" borderId="0" xfId="0" applyNumberFormat="1" applyFont="1" applyFill="1" applyBorder="1" applyAlignment="1">
      <alignment wrapText="1"/>
    </xf>
    <xf numFmtId="0" fontId="1" fillId="0" borderId="0" xfId="0" applyFont="1" applyFill="1" applyBorder="1"/>
    <xf numFmtId="4" fontId="14" fillId="3" borderId="0" xfId="0" applyNumberFormat="1" applyFont="1" applyFill="1" applyBorder="1" applyAlignment="1">
      <alignment wrapText="1"/>
    </xf>
    <xf numFmtId="4" fontId="11" fillId="6" borderId="2" xfId="0" applyNumberFormat="1" applyFont="1" applyFill="1" applyBorder="1" applyAlignment="1">
      <alignment horizontal="right" vertical="top"/>
    </xf>
    <xf numFmtId="4" fontId="58" fillId="6" borderId="2" xfId="0" applyNumberFormat="1" applyFont="1" applyFill="1" applyBorder="1" applyAlignment="1">
      <alignment horizontal="right" vertical="top"/>
    </xf>
    <xf numFmtId="4" fontId="66" fillId="8" borderId="0" xfId="0" applyNumberFormat="1" applyFont="1" applyFill="1" applyBorder="1"/>
    <xf numFmtId="3" fontId="73" fillId="8" borderId="0" xfId="0" applyNumberFormat="1" applyFont="1" applyFill="1" applyBorder="1"/>
    <xf numFmtId="4" fontId="14" fillId="8" borderId="0" xfId="0" applyNumberFormat="1" applyFont="1" applyFill="1" applyBorder="1"/>
    <xf numFmtId="0" fontId="66" fillId="0" borderId="0" xfId="0" applyFont="1" applyFill="1"/>
    <xf numFmtId="0" fontId="11" fillId="0" borderId="16" xfId="0" applyFont="1" applyBorder="1" applyAlignment="1">
      <alignment vertical="top" wrapText="1"/>
    </xf>
    <xf numFmtId="3" fontId="58" fillId="6" borderId="2" xfId="0" applyNumberFormat="1" applyFont="1" applyFill="1" applyBorder="1" applyAlignment="1">
      <alignment horizontal="right" vertical="top"/>
    </xf>
    <xf numFmtId="4" fontId="11" fillId="6" borderId="2" xfId="1" applyNumberFormat="1" applyFont="1" applyFill="1" applyBorder="1"/>
    <xf numFmtId="0" fontId="35" fillId="0" borderId="0" xfId="0" applyFont="1" applyFill="1" applyBorder="1"/>
    <xf numFmtId="49" fontId="18" fillId="0" borderId="8" xfId="0" applyNumberFormat="1" applyFont="1" applyFill="1" applyBorder="1" applyAlignment="1">
      <alignment horizontal="center" vertical="top"/>
    </xf>
    <xf numFmtId="0" fontId="18" fillId="0" borderId="8" xfId="0" applyFont="1" applyFill="1" applyBorder="1" applyAlignment="1">
      <alignment horizontal="left" vertical="top" wrapText="1" shrinkToFit="1"/>
    </xf>
    <xf numFmtId="3" fontId="18" fillId="0" borderId="8" xfId="0" applyNumberFormat="1" applyFont="1" applyFill="1" applyBorder="1" applyAlignment="1">
      <alignment vertical="top"/>
    </xf>
    <xf numFmtId="3" fontId="18" fillId="6" borderId="2" xfId="0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left" vertical="top" wrapText="1" shrinkToFit="1"/>
    </xf>
    <xf numFmtId="0" fontId="1" fillId="3" borderId="0" xfId="0" applyFont="1" applyFill="1" applyBorder="1"/>
    <xf numFmtId="0" fontId="66" fillId="3" borderId="0" xfId="0" applyFont="1" applyFill="1"/>
    <xf numFmtId="3" fontId="58" fillId="0" borderId="13" xfId="0" applyNumberFormat="1" applyFont="1" applyFill="1" applyBorder="1" applyAlignment="1">
      <alignment vertical="top" wrapText="1"/>
    </xf>
    <xf numFmtId="3" fontId="58" fillId="0" borderId="9" xfId="0" applyNumberFormat="1" applyFont="1" applyFill="1" applyBorder="1" applyAlignment="1">
      <alignment vertical="top" wrapText="1"/>
    </xf>
    <xf numFmtId="0" fontId="77" fillId="0" borderId="0" xfId="0" applyFont="1" applyFill="1" applyBorder="1"/>
    <xf numFmtId="0" fontId="49" fillId="3" borderId="0" xfId="0" applyFont="1" applyFill="1" applyBorder="1"/>
    <xf numFmtId="0" fontId="49" fillId="3" borderId="0" xfId="0" applyFont="1" applyFill="1"/>
    <xf numFmtId="49" fontId="58" fillId="3" borderId="2" xfId="0" applyNumberFormat="1" applyFont="1" applyFill="1" applyBorder="1" applyAlignment="1">
      <alignment horizontal="center" vertical="top"/>
    </xf>
    <xf numFmtId="0" fontId="11" fillId="0" borderId="17" xfId="0" applyFont="1" applyBorder="1" applyAlignment="1">
      <alignment vertical="center" wrapText="1"/>
    </xf>
    <xf numFmtId="3" fontId="11" fillId="0" borderId="13" xfId="0" applyNumberFormat="1" applyFont="1" applyFill="1" applyBorder="1" applyAlignment="1">
      <alignment vertical="top" wrapText="1"/>
    </xf>
    <xf numFmtId="0" fontId="11" fillId="0" borderId="6" xfId="0" applyFont="1" applyBorder="1" applyAlignment="1">
      <alignment vertical="center" wrapText="1"/>
    </xf>
    <xf numFmtId="49" fontId="11" fillId="0" borderId="8" xfId="0" applyNumberFormat="1" applyFont="1" applyBorder="1" applyAlignment="1">
      <alignment horizontal="center" vertical="top"/>
    </xf>
    <xf numFmtId="0" fontId="11" fillId="0" borderId="8" xfId="0" applyFont="1" applyBorder="1" applyAlignment="1">
      <alignment vertical="top" wrapText="1"/>
    </xf>
    <xf numFmtId="3" fontId="11" fillId="0" borderId="8" xfId="0" applyNumberFormat="1" applyFont="1" applyFill="1" applyBorder="1" applyAlignment="1">
      <alignment vertical="top"/>
    </xf>
    <xf numFmtId="3" fontId="11" fillId="0" borderId="8" xfId="0" applyNumberFormat="1" applyFont="1" applyFill="1" applyBorder="1" applyAlignment="1">
      <alignment vertical="top" wrapText="1"/>
    </xf>
    <xf numFmtId="0" fontId="71" fillId="3" borderId="0" xfId="0" applyFont="1" applyFill="1" applyBorder="1"/>
    <xf numFmtId="3" fontId="11" fillId="0" borderId="6" xfId="0" applyNumberFormat="1" applyFont="1" applyFill="1" applyBorder="1" applyAlignment="1">
      <alignment vertical="top"/>
    </xf>
    <xf numFmtId="3" fontId="58" fillId="6" borderId="2" xfId="0" applyNumberFormat="1" applyFont="1" applyFill="1" applyBorder="1" applyAlignment="1">
      <alignment vertical="top"/>
    </xf>
    <xf numFmtId="3" fontId="58" fillId="6" borderId="2" xfId="0" applyNumberFormat="1" applyFont="1" applyFill="1" applyBorder="1" applyAlignment="1">
      <alignment vertical="top" wrapText="1"/>
    </xf>
    <xf numFmtId="0" fontId="29" fillId="0" borderId="0" xfId="0" applyFont="1" applyFill="1" applyBorder="1"/>
    <xf numFmtId="0" fontId="11" fillId="0" borderId="2" xfId="1" applyFont="1" applyFill="1" applyBorder="1" applyAlignment="1">
      <alignment wrapText="1"/>
    </xf>
    <xf numFmtId="49" fontId="56" fillId="3" borderId="2" xfId="0" applyNumberFormat="1" applyFont="1" applyFill="1" applyBorder="1" applyAlignment="1">
      <alignment horizontal="left" vertical="top"/>
    </xf>
    <xf numFmtId="3" fontId="59" fillId="0" borderId="0" xfId="0" applyNumberFormat="1" applyFont="1" applyFill="1" applyBorder="1"/>
    <xf numFmtId="49" fontId="56" fillId="0" borderId="0" xfId="0" applyNumberFormat="1" applyFont="1" applyFill="1" applyBorder="1" applyAlignment="1">
      <alignment horizontal="center" vertical="top"/>
    </xf>
    <xf numFmtId="0" fontId="56" fillId="0" borderId="0" xfId="0" applyFont="1" applyFill="1" applyBorder="1" applyAlignment="1">
      <alignment horizontal="left" vertical="top"/>
    </xf>
    <xf numFmtId="4" fontId="56" fillId="0" borderId="0" xfId="0" applyNumberFormat="1" applyFont="1" applyFill="1" applyBorder="1" applyAlignment="1">
      <alignment horizontal="right" vertical="top"/>
    </xf>
    <xf numFmtId="3" fontId="56" fillId="0" borderId="0" xfId="0" applyNumberFormat="1" applyFont="1" applyFill="1" applyBorder="1" applyAlignment="1">
      <alignment horizontal="right" vertical="top"/>
    </xf>
    <xf numFmtId="3" fontId="78" fillId="0" borderId="0" xfId="0" applyNumberFormat="1" applyFont="1" applyBorder="1"/>
    <xf numFmtId="0" fontId="47" fillId="0" borderId="0" xfId="0" applyFont="1" applyBorder="1" applyAlignment="1">
      <alignment horizontal="left"/>
    </xf>
    <xf numFmtId="4" fontId="56" fillId="9" borderId="0" xfId="0" applyNumberFormat="1" applyFont="1" applyFill="1" applyBorder="1" applyAlignment="1">
      <alignment horizontal="right" vertical="top"/>
    </xf>
    <xf numFmtId="0" fontId="71" fillId="5" borderId="0" xfId="0" applyFont="1" applyFill="1" applyBorder="1"/>
    <xf numFmtId="0" fontId="47" fillId="0" borderId="0" xfId="0" applyFont="1" applyBorder="1"/>
    <xf numFmtId="0" fontId="79" fillId="0" borderId="0" xfId="0" applyFont="1" applyFill="1" applyAlignment="1">
      <alignment horizontal="left"/>
    </xf>
    <xf numFmtId="49" fontId="71" fillId="5" borderId="0" xfId="0" applyNumberFormat="1" applyFont="1" applyFill="1"/>
    <xf numFmtId="0" fontId="71" fillId="5" borderId="0" xfId="0" applyFont="1" applyFill="1"/>
    <xf numFmtId="4" fontId="71" fillId="5" borderId="0" xfId="0" applyNumberFormat="1" applyFont="1" applyFill="1"/>
    <xf numFmtId="0" fontId="15" fillId="5" borderId="0" xfId="0" applyFont="1" applyFill="1" applyBorder="1"/>
    <xf numFmtId="49" fontId="15" fillId="5" borderId="0" xfId="0" applyNumberFormat="1" applyFont="1" applyFill="1"/>
    <xf numFmtId="0" fontId="15" fillId="5" borderId="0" xfId="0" applyFont="1" applyFill="1"/>
    <xf numFmtId="4" fontId="15" fillId="5" borderId="0" xfId="0" applyNumberFormat="1" applyFont="1" applyFill="1"/>
    <xf numFmtId="4" fontId="1" fillId="0" borderId="0" xfId="0" applyNumberFormat="1" applyFont="1" applyFill="1" applyBorder="1"/>
    <xf numFmtId="49" fontId="1" fillId="0" borderId="0" xfId="0" applyNumberFormat="1" applyFont="1" applyFill="1"/>
    <xf numFmtId="4" fontId="36" fillId="0" borderId="0" xfId="0" applyNumberFormat="1" applyFont="1" applyFill="1"/>
    <xf numFmtId="0" fontId="1" fillId="4" borderId="0" xfId="0" applyFont="1" applyFill="1"/>
    <xf numFmtId="4" fontId="1" fillId="0" borderId="0" xfId="0" applyNumberFormat="1" applyFont="1" applyFill="1"/>
    <xf numFmtId="49" fontId="49" fillId="0" borderId="0" xfId="0" applyNumberFormat="1" applyFont="1" applyFill="1"/>
    <xf numFmtId="0" fontId="49" fillId="4" borderId="0" xfId="0" applyFont="1" applyFill="1"/>
    <xf numFmtId="4" fontId="49" fillId="0" borderId="2" xfId="0" applyNumberFormat="1" applyFont="1" applyFill="1" applyBorder="1"/>
    <xf numFmtId="4" fontId="49" fillId="0" borderId="0" xfId="0" applyNumberFormat="1" applyFont="1" applyFill="1"/>
    <xf numFmtId="0" fontId="49" fillId="4" borderId="2" xfId="0" applyFont="1" applyFill="1" applyBorder="1"/>
    <xf numFmtId="0" fontId="37" fillId="0" borderId="0" xfId="0" applyFont="1" applyFill="1"/>
    <xf numFmtId="0" fontId="11" fillId="0" borderId="0" xfId="0" applyFont="1" applyFill="1" applyAlignment="1"/>
    <xf numFmtId="2" fontId="0" fillId="0" borderId="0" xfId="0" applyNumberFormat="1" applyFont="1" applyFill="1"/>
    <xf numFmtId="0" fontId="24" fillId="0" borderId="0" xfId="2" applyFont="1" applyFill="1" applyBorder="1" applyAlignment="1">
      <alignment vertical="top" wrapText="1"/>
    </xf>
    <xf numFmtId="0" fontId="24" fillId="2" borderId="0" xfId="2" applyFont="1" applyFill="1" applyBorder="1" applyAlignment="1">
      <alignment vertical="top" wrapText="1"/>
    </xf>
    <xf numFmtId="0" fontId="38" fillId="0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1" fillId="0" borderId="2" xfId="0" applyFont="1" applyFill="1" applyBorder="1" applyAlignment="1">
      <alignment horizontal="center" vertical="top" wrapText="1"/>
    </xf>
    <xf numFmtId="49" fontId="39" fillId="0" borderId="2" xfId="0" applyNumberFormat="1" applyFont="1" applyFill="1" applyBorder="1" applyAlignment="1">
      <alignment horizontal="center" vertical="top"/>
    </xf>
    <xf numFmtId="0" fontId="39" fillId="0" borderId="2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vertical="top"/>
    </xf>
    <xf numFmtId="3" fontId="9" fillId="0" borderId="0" xfId="0" applyNumberFormat="1" applyFont="1" applyFill="1" applyAlignment="1">
      <alignment vertical="top"/>
    </xf>
    <xf numFmtId="49" fontId="10" fillId="3" borderId="8" xfId="0" applyNumberFormat="1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left" vertical="top" wrapText="1" shrinkToFit="1"/>
    </xf>
    <xf numFmtId="3" fontId="10" fillId="3" borderId="8" xfId="0" applyNumberFormat="1" applyFont="1" applyFill="1" applyBorder="1" applyAlignment="1">
      <alignment vertical="top"/>
    </xf>
    <xf numFmtId="3" fontId="10" fillId="3" borderId="11" xfId="0" applyNumberFormat="1" applyFont="1" applyFill="1" applyBorder="1" applyAlignment="1">
      <alignment vertical="top"/>
    </xf>
    <xf numFmtId="4" fontId="10" fillId="3" borderId="2" xfId="0" applyNumberFormat="1" applyFont="1" applyFill="1" applyBorder="1" applyAlignment="1">
      <alignment horizontal="right" vertical="center"/>
    </xf>
    <xf numFmtId="3" fontId="0" fillId="0" borderId="0" xfId="0" applyNumberFormat="1" applyFont="1" applyFill="1"/>
    <xf numFmtId="0" fontId="0" fillId="6" borderId="0" xfId="0" applyFont="1" applyFill="1"/>
    <xf numFmtId="49" fontId="3" fillId="0" borderId="6" xfId="0" applyNumberFormat="1" applyFont="1" applyFill="1" applyBorder="1" applyAlignment="1">
      <alignment horizontal="center" vertical="top"/>
    </xf>
    <xf numFmtId="0" fontId="3" fillId="0" borderId="6" xfId="0" applyFont="1" applyFill="1" applyBorder="1" applyAlignment="1">
      <alignment vertical="top" wrapText="1" shrinkToFit="1"/>
    </xf>
    <xf numFmtId="0" fontId="8" fillId="6" borderId="2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 wrapText="1"/>
    </xf>
    <xf numFmtId="4" fontId="3" fillId="6" borderId="2" xfId="0" applyNumberFormat="1" applyFont="1" applyFill="1" applyBorder="1" applyAlignment="1">
      <alignment horizontal="right" vertical="center"/>
    </xf>
    <xf numFmtId="4" fontId="3" fillId="6" borderId="2" xfId="2" applyNumberFormat="1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0" fontId="8" fillId="0" borderId="2" xfId="2" applyFont="1" applyFill="1" applyBorder="1" applyAlignment="1">
      <alignment vertical="center" wrapText="1"/>
    </xf>
    <xf numFmtId="0" fontId="3" fillId="2" borderId="3" xfId="2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top" wrapText="1" shrinkToFit="1"/>
    </xf>
    <xf numFmtId="0" fontId="3" fillId="0" borderId="2" xfId="0" applyFont="1" applyFill="1" applyBorder="1" applyAlignment="1">
      <alignment horizontal="left" vertical="top" wrapText="1" shrinkToFi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0" fillId="0" borderId="0" xfId="0" applyFill="1"/>
    <xf numFmtId="49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left" vertical="top" wrapText="1" shrinkToFit="1"/>
    </xf>
    <xf numFmtId="3" fontId="3" fillId="0" borderId="2" xfId="0" applyNumberFormat="1" applyFont="1" applyFill="1" applyBorder="1" applyAlignment="1">
      <alignment horizontal="right" vertical="center" wrapText="1" shrinkToFit="1"/>
    </xf>
    <xf numFmtId="0" fontId="3" fillId="0" borderId="6" xfId="0" applyFont="1" applyFill="1" applyBorder="1" applyAlignment="1">
      <alignment horizontal="left" vertical="top" wrapText="1" shrinkToFit="1"/>
    </xf>
    <xf numFmtId="0" fontId="3" fillId="2" borderId="2" xfId="2" applyFont="1" applyFill="1" applyBorder="1" applyAlignment="1">
      <alignment vertical="center" wrapText="1"/>
    </xf>
    <xf numFmtId="3" fontId="3" fillId="0" borderId="2" xfId="2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/>
    <xf numFmtId="0" fontId="3" fillId="6" borderId="2" xfId="2" applyFont="1" applyFill="1" applyBorder="1" applyAlignment="1">
      <alignment vertical="top" wrapText="1"/>
    </xf>
    <xf numFmtId="3" fontId="4" fillId="0" borderId="0" xfId="0" applyNumberFormat="1" applyFont="1" applyFill="1"/>
    <xf numFmtId="3" fontId="4" fillId="5" borderId="0" xfId="0" applyNumberFormat="1" applyFont="1" applyFill="1"/>
    <xf numFmtId="0" fontId="3" fillId="0" borderId="2" xfId="2" applyFont="1" applyFill="1" applyBorder="1" applyAlignment="1">
      <alignment vertical="top" wrapText="1"/>
    </xf>
    <xf numFmtId="0" fontId="3" fillId="0" borderId="3" xfId="2" applyFont="1" applyFill="1" applyBorder="1" applyAlignment="1">
      <alignment vertical="top" wrapText="1"/>
    </xf>
    <xf numFmtId="0" fontId="4" fillId="0" borderId="0" xfId="0" applyFont="1" applyFill="1"/>
    <xf numFmtId="49" fontId="10" fillId="3" borderId="2" xfId="0" applyNumberFormat="1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vertical="top" wrapText="1" shrinkToFit="1"/>
    </xf>
    <xf numFmtId="3" fontId="10" fillId="3" borderId="2" xfId="0" applyNumberFormat="1" applyFont="1" applyFill="1" applyBorder="1" applyAlignment="1">
      <alignment vertical="top"/>
    </xf>
    <xf numFmtId="3" fontId="10" fillId="3" borderId="3" xfId="0" applyNumberFormat="1" applyFont="1" applyFill="1" applyBorder="1" applyAlignment="1">
      <alignment vertical="top"/>
    </xf>
    <xf numFmtId="3" fontId="3" fillId="0" borderId="2" xfId="0" applyNumberFormat="1" applyFont="1" applyFill="1" applyBorder="1" applyAlignment="1">
      <alignment vertical="top"/>
    </xf>
    <xf numFmtId="3" fontId="3" fillId="0" borderId="3" xfId="0" applyNumberFormat="1" applyFont="1" applyFill="1" applyBorder="1" applyAlignment="1">
      <alignment vertical="top"/>
    </xf>
    <xf numFmtId="0" fontId="3" fillId="0" borderId="6" xfId="0" applyFont="1" applyBorder="1" applyAlignment="1">
      <alignment vertical="top" wrapText="1"/>
    </xf>
    <xf numFmtId="4" fontId="3" fillId="0" borderId="2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80" fillId="3" borderId="2" xfId="0" applyFont="1" applyFill="1" applyBorder="1" applyAlignment="1">
      <alignment vertical="top" wrapText="1" shrinkToFit="1"/>
    </xf>
    <xf numFmtId="4" fontId="10" fillId="3" borderId="2" xfId="0" applyNumberFormat="1" applyFont="1" applyFill="1" applyBorder="1" applyAlignment="1">
      <alignment vertical="top"/>
    </xf>
    <xf numFmtId="4" fontId="10" fillId="3" borderId="3" xfId="0" applyNumberFormat="1" applyFont="1" applyFill="1" applyBorder="1" applyAlignment="1">
      <alignment vertical="top"/>
    </xf>
    <xf numFmtId="4" fontId="10" fillId="3" borderId="3" xfId="0" applyNumberFormat="1" applyFont="1" applyFill="1" applyBorder="1" applyAlignment="1">
      <alignment horizontal="right" vertical="top"/>
    </xf>
    <xf numFmtId="0" fontId="11" fillId="2" borderId="0" xfId="0" applyFont="1" applyFill="1" applyBorder="1" applyAlignment="1">
      <alignment vertical="top" wrapText="1" shrinkToFit="1"/>
    </xf>
    <xf numFmtId="4" fontId="11" fillId="0" borderId="0" xfId="0" applyNumberFormat="1" applyFont="1" applyFill="1" applyBorder="1" applyAlignment="1">
      <alignment horizontal="right" vertical="center"/>
    </xf>
    <xf numFmtId="4" fontId="18" fillId="0" borderId="0" xfId="0" applyNumberFormat="1" applyFont="1" applyFill="1" applyBorder="1" applyAlignment="1">
      <alignment horizontal="right" vertical="center" wrapText="1"/>
    </xf>
    <xf numFmtId="49" fontId="47" fillId="0" borderId="2" xfId="0" applyNumberFormat="1" applyFont="1" applyFill="1" applyBorder="1" applyAlignment="1">
      <alignment horizontal="center" vertical="top"/>
    </xf>
    <xf numFmtId="0" fontId="3" fillId="0" borderId="15" xfId="0" applyFont="1" applyBorder="1" applyAlignment="1">
      <alignment horizontal="center" vertical="top" wrapText="1"/>
    </xf>
    <xf numFmtId="0" fontId="3" fillId="0" borderId="18" xfId="0" applyFont="1" applyBorder="1" applyAlignment="1">
      <alignment vertical="center" wrapText="1"/>
    </xf>
    <xf numFmtId="49" fontId="81" fillId="0" borderId="2" xfId="0" applyNumberFormat="1" applyFont="1" applyFill="1" applyBorder="1" applyAlignment="1">
      <alignment horizontal="center" vertical="top"/>
    </xf>
    <xf numFmtId="0" fontId="19" fillId="0" borderId="15" xfId="0" applyFont="1" applyBorder="1" applyAlignment="1">
      <alignment horizontal="center" vertical="top" wrapText="1"/>
    </xf>
    <xf numFmtId="49" fontId="19" fillId="0" borderId="15" xfId="0" applyNumberFormat="1" applyFont="1" applyBorder="1" applyAlignment="1">
      <alignment horizontal="center" vertical="top" wrapText="1"/>
    </xf>
    <xf numFmtId="0" fontId="19" fillId="0" borderId="18" xfId="0" applyFont="1" applyBorder="1" applyAlignment="1">
      <alignment vertical="center" wrapText="1"/>
    </xf>
    <xf numFmtId="49" fontId="81" fillId="0" borderId="6" xfId="0" applyNumberFormat="1" applyFont="1" applyFill="1" applyBorder="1" applyAlignment="1">
      <alignment horizontal="center" vertical="top"/>
    </xf>
    <xf numFmtId="0" fontId="19" fillId="0" borderId="16" xfId="0" applyFont="1" applyBorder="1" applyAlignment="1">
      <alignment horizontal="center" vertical="top" wrapText="1"/>
    </xf>
    <xf numFmtId="49" fontId="19" fillId="0" borderId="16" xfId="0" applyNumberFormat="1" applyFont="1" applyBorder="1" applyAlignment="1">
      <alignment horizontal="center" vertical="top" wrapText="1"/>
    </xf>
    <xf numFmtId="0" fontId="19" fillId="0" borderId="19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top" wrapText="1"/>
    </xf>
    <xf numFmtId="49" fontId="19" fillId="0" borderId="2" xfId="0" applyNumberFormat="1" applyFont="1" applyBorder="1" applyAlignment="1">
      <alignment horizontal="center" vertical="top" wrapText="1"/>
    </xf>
    <xf numFmtId="0" fontId="47" fillId="0" borderId="2" xfId="0" applyFont="1" applyFill="1" applyBorder="1" applyAlignment="1">
      <alignment vertical="top" wrapText="1" shrinkToFit="1"/>
    </xf>
    <xf numFmtId="0" fontId="19" fillId="0" borderId="2" xfId="0" applyFont="1" applyFill="1" applyBorder="1" applyAlignment="1">
      <alignment vertical="top" wrapText="1" shrinkToFit="1"/>
    </xf>
    <xf numFmtId="0" fontId="47" fillId="0" borderId="2" xfId="0" applyFont="1" applyFill="1" applyBorder="1" applyAlignment="1">
      <alignment horizontal="left" vertical="top" wrapText="1" shrinkToFit="1"/>
    </xf>
    <xf numFmtId="0" fontId="3" fillId="0" borderId="2" xfId="0" applyFont="1" applyFill="1" applyBorder="1" applyAlignment="1">
      <alignment horizontal="center" vertical="top"/>
    </xf>
    <xf numFmtId="0" fontId="19" fillId="0" borderId="2" xfId="0" applyFont="1" applyFill="1" applyBorder="1" applyAlignment="1">
      <alignment wrapText="1"/>
    </xf>
    <xf numFmtId="0" fontId="3" fillId="0" borderId="15" xfId="0" applyFont="1" applyBorder="1" applyAlignment="1">
      <alignment vertical="top" wrapText="1"/>
    </xf>
    <xf numFmtId="0" fontId="19" fillId="0" borderId="15" xfId="0" applyFont="1" applyBorder="1" applyAlignment="1">
      <alignment vertical="top" wrapText="1"/>
    </xf>
    <xf numFmtId="4" fontId="3" fillId="6" borderId="2" xfId="0" applyNumberFormat="1" applyFont="1" applyFill="1" applyBorder="1" applyAlignment="1">
      <alignment horizontal="right" vertical="center" wrapText="1"/>
    </xf>
    <xf numFmtId="0" fontId="47" fillId="0" borderId="2" xfId="0" applyFont="1" applyFill="1" applyBorder="1" applyAlignment="1">
      <alignment horizontal="center" vertical="top"/>
    </xf>
    <xf numFmtId="0" fontId="47" fillId="0" borderId="2" xfId="0" applyFont="1" applyFill="1" applyBorder="1" applyAlignment="1">
      <alignment vertical="top" wrapText="1"/>
    </xf>
    <xf numFmtId="0" fontId="3" fillId="0" borderId="2" xfId="3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horizontal="center" vertical="top"/>
    </xf>
    <xf numFmtId="49" fontId="10" fillId="3" borderId="2" xfId="0" applyNumberFormat="1" applyFont="1" applyFill="1" applyBorder="1" applyAlignment="1">
      <alignment horizontal="center" vertical="top"/>
    </xf>
    <xf numFmtId="0" fontId="3" fillId="6" borderId="2" xfId="0" applyFont="1" applyFill="1" applyBorder="1" applyAlignment="1">
      <alignment vertical="top" wrapText="1" shrinkToFit="1"/>
    </xf>
    <xf numFmtId="4" fontId="3" fillId="2" borderId="2" xfId="0" applyNumberFormat="1" applyFont="1" applyFill="1" applyBorder="1" applyAlignment="1">
      <alignment horizontal="right" vertical="center" wrapText="1" shrinkToFit="1"/>
    </xf>
    <xf numFmtId="4" fontId="0" fillId="0" borderId="0" xfId="0" applyNumberFormat="1" applyFill="1"/>
    <xf numFmtId="3" fontId="0" fillId="0" borderId="0" xfId="0" applyNumberFormat="1" applyFill="1"/>
    <xf numFmtId="4" fontId="3" fillId="0" borderId="2" xfId="0" applyNumberFormat="1" applyFont="1" applyFill="1" applyBorder="1" applyAlignment="1">
      <alignment horizontal="right" vertical="center" wrapText="1"/>
    </xf>
    <xf numFmtId="0" fontId="19" fillId="0" borderId="6" xfId="0" applyFont="1" applyBorder="1" applyAlignment="1">
      <alignment vertical="top" wrapText="1"/>
    </xf>
    <xf numFmtId="0" fontId="8" fillId="0" borderId="2" xfId="0" applyFont="1" applyFill="1" applyBorder="1" applyAlignment="1">
      <alignment vertical="top" wrapText="1" shrinkToFit="1"/>
    </xf>
    <xf numFmtId="49" fontId="8" fillId="0" borderId="3" xfId="0" applyNumberFormat="1" applyFont="1" applyFill="1" applyBorder="1" applyAlignment="1">
      <alignment horizontal="center" vertical="top"/>
    </xf>
    <xf numFmtId="0" fontId="8" fillId="0" borderId="2" xfId="0" applyFont="1" applyBorder="1" applyAlignment="1">
      <alignment vertical="top" wrapText="1"/>
    </xf>
    <xf numFmtId="0" fontId="47" fillId="0" borderId="2" xfId="0" applyFont="1" applyBorder="1" applyAlignment="1">
      <alignment wrapText="1"/>
    </xf>
    <xf numFmtId="4" fontId="3" fillId="0" borderId="2" xfId="0" applyNumberFormat="1" applyFont="1" applyFill="1" applyBorder="1" applyAlignment="1">
      <alignment horizontal="center" vertical="top" wrapText="1"/>
    </xf>
    <xf numFmtId="0" fontId="80" fillId="3" borderId="2" xfId="0" applyFont="1" applyFill="1" applyBorder="1" applyAlignment="1">
      <alignment horizontal="left" vertical="top" wrapText="1" shrinkToFit="1"/>
    </xf>
    <xf numFmtId="3" fontId="10" fillId="0" borderId="2" xfId="0" applyNumberFormat="1" applyFont="1" applyFill="1" applyBorder="1" applyAlignment="1">
      <alignment vertical="top"/>
    </xf>
    <xf numFmtId="3" fontId="10" fillId="0" borderId="3" xfId="0" applyNumberFormat="1" applyFont="1" applyFill="1" applyBorder="1" applyAlignment="1">
      <alignment vertical="top"/>
    </xf>
    <xf numFmtId="3" fontId="10" fillId="0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vertical="top" wrapText="1"/>
    </xf>
    <xf numFmtId="3" fontId="3" fillId="0" borderId="3" xfId="0" applyNumberFormat="1" applyFont="1" applyFill="1" applyBorder="1" applyAlignment="1">
      <alignment vertical="top" wrapText="1"/>
    </xf>
    <xf numFmtId="3" fontId="3" fillId="0" borderId="2" xfId="0" applyNumberFormat="1" applyFont="1" applyFill="1" applyBorder="1" applyAlignment="1">
      <alignment horizontal="right" vertical="center" wrapText="1"/>
    </xf>
    <xf numFmtId="49" fontId="3" fillId="0" borderId="3" xfId="0" applyNumberFormat="1" applyFont="1" applyFill="1" applyBorder="1" applyAlignment="1">
      <alignment horizontal="center" vertical="top"/>
    </xf>
    <xf numFmtId="167" fontId="3" fillId="6" borderId="2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left" vertical="top" wrapText="1" shrinkToFit="1"/>
    </xf>
    <xf numFmtId="0" fontId="19" fillId="0" borderId="2" xfId="0" applyFont="1" applyFill="1" applyBorder="1" applyAlignment="1">
      <alignment horizontal="left" vertical="top" wrapText="1" shrinkToFit="1"/>
    </xf>
    <xf numFmtId="3" fontId="19" fillId="0" borderId="2" xfId="0" applyNumberFormat="1" applyFont="1" applyFill="1" applyBorder="1" applyAlignment="1">
      <alignment vertical="top"/>
    </xf>
    <xf numFmtId="3" fontId="19" fillId="0" borderId="3" xfId="0" applyNumberFormat="1" applyFont="1" applyFill="1" applyBorder="1" applyAlignment="1">
      <alignment vertical="top"/>
    </xf>
    <xf numFmtId="3" fontId="19" fillId="0" borderId="2" xfId="0" applyNumberFormat="1" applyFont="1" applyFill="1" applyBorder="1" applyAlignment="1">
      <alignment horizontal="right" vertical="center"/>
    </xf>
    <xf numFmtId="3" fontId="19" fillId="0" borderId="2" xfId="0" applyNumberFormat="1" applyFont="1" applyFill="1" applyBorder="1" applyAlignment="1">
      <alignment vertical="top" wrapText="1"/>
    </xf>
    <xf numFmtId="3" fontId="19" fillId="0" borderId="3" xfId="0" applyNumberFormat="1" applyFont="1" applyFill="1" applyBorder="1" applyAlignment="1">
      <alignment vertical="top" wrapText="1"/>
    </xf>
    <xf numFmtId="3" fontId="19" fillId="0" borderId="2" xfId="0" applyNumberFormat="1" applyFont="1" applyFill="1" applyBorder="1" applyAlignment="1">
      <alignment horizontal="right" vertical="center" wrapText="1"/>
    </xf>
    <xf numFmtId="3" fontId="19" fillId="0" borderId="2" xfId="0" applyNumberFormat="1" applyFont="1" applyFill="1" applyBorder="1" applyAlignment="1">
      <alignment horizontal="right" vertical="top"/>
    </xf>
    <xf numFmtId="3" fontId="19" fillId="0" borderId="3" xfId="0" applyNumberFormat="1" applyFont="1" applyFill="1" applyBorder="1" applyAlignment="1">
      <alignment horizontal="right" vertical="top"/>
    </xf>
    <xf numFmtId="167" fontId="3" fillId="0" borderId="2" xfId="0" applyNumberFormat="1" applyFont="1" applyFill="1" applyBorder="1" applyAlignment="1">
      <alignment vertical="top" wrapText="1"/>
    </xf>
    <xf numFmtId="3" fontId="3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 wrapText="1"/>
    </xf>
    <xf numFmtId="167" fontId="3" fillId="0" borderId="2" xfId="0" applyNumberFormat="1" applyFont="1" applyFill="1" applyBorder="1" applyAlignment="1">
      <alignment vertical="top" wrapText="1" shrinkToFit="1"/>
    </xf>
    <xf numFmtId="167" fontId="3" fillId="0" borderId="3" xfId="0" applyNumberFormat="1" applyFont="1" applyFill="1" applyBorder="1" applyAlignment="1">
      <alignment vertical="top" wrapText="1" shrinkToFit="1"/>
    </xf>
    <xf numFmtId="3" fontId="3" fillId="0" borderId="2" xfId="0" applyNumberFormat="1" applyFont="1" applyFill="1" applyBorder="1" applyAlignment="1">
      <alignment horizontal="right" vertical="top" wrapText="1"/>
    </xf>
    <xf numFmtId="3" fontId="3" fillId="0" borderId="3" xfId="0" applyNumberFormat="1" applyFont="1" applyFill="1" applyBorder="1" applyAlignment="1">
      <alignment horizontal="right" vertical="top" wrapText="1"/>
    </xf>
    <xf numFmtId="49" fontId="19" fillId="0" borderId="3" xfId="0" applyNumberFormat="1" applyFont="1" applyFill="1" applyBorder="1" applyAlignment="1">
      <alignment horizontal="center" vertical="top"/>
    </xf>
    <xf numFmtId="0" fontId="19" fillId="0" borderId="2" xfId="0" applyFont="1" applyBorder="1" applyAlignment="1">
      <alignment horizontal="justify" wrapText="1"/>
    </xf>
    <xf numFmtId="0" fontId="41" fillId="0" borderId="0" xfId="0" applyFont="1" applyFill="1"/>
    <xf numFmtId="0" fontId="12" fillId="3" borderId="2" xfId="0" applyFont="1" applyFill="1" applyBorder="1" applyAlignment="1">
      <alignment vertical="top" wrapText="1" shrinkToFit="1"/>
    </xf>
    <xf numFmtId="4" fontId="82" fillId="0" borderId="0" xfId="0" applyNumberFormat="1" applyFont="1" applyFill="1"/>
    <xf numFmtId="0" fontId="19" fillId="0" borderId="15" xfId="0" applyFont="1" applyBorder="1" applyAlignment="1">
      <alignment vertical="center" wrapText="1"/>
    </xf>
    <xf numFmtId="4" fontId="3" fillId="0" borderId="8" xfId="0" applyNumberFormat="1" applyFont="1" applyFill="1" applyBorder="1" applyAlignment="1">
      <alignment horizontal="right" vertical="center"/>
    </xf>
    <xf numFmtId="0" fontId="3" fillId="2" borderId="11" xfId="2" applyFont="1" applyFill="1" applyBorder="1" applyAlignment="1">
      <alignment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" fontId="83" fillId="0" borderId="2" xfId="0" applyNumberFormat="1" applyFont="1" applyFill="1" applyBorder="1" applyAlignment="1">
      <alignment horizontal="right" vertical="center"/>
    </xf>
    <xf numFmtId="4" fontId="83" fillId="0" borderId="2" xfId="0" applyNumberFormat="1" applyFont="1" applyFill="1" applyBorder="1" applyAlignment="1">
      <alignment horizontal="right" vertical="center" wrapText="1"/>
    </xf>
    <xf numFmtId="4" fontId="83" fillId="6" borderId="2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vertical="top" wrapText="1"/>
    </xf>
    <xf numFmtId="3" fontId="3" fillId="0" borderId="12" xfId="0" applyNumberFormat="1" applyFont="1" applyFill="1" applyBorder="1" applyAlignment="1">
      <alignment vertical="top" wrapText="1"/>
    </xf>
    <xf numFmtId="3" fontId="3" fillId="0" borderId="6" xfId="0" applyNumberFormat="1" applyFont="1" applyFill="1" applyBorder="1" applyAlignment="1">
      <alignment horizontal="right" vertical="center" wrapText="1"/>
    </xf>
    <xf numFmtId="4" fontId="19" fillId="0" borderId="2" xfId="0" applyNumberFormat="1" applyFont="1" applyFill="1" applyBorder="1" applyAlignment="1">
      <alignment horizontal="right" vertical="center" wrapText="1"/>
    </xf>
    <xf numFmtId="4" fontId="83" fillId="6" borderId="2" xfId="0" applyNumberFormat="1" applyFont="1" applyFill="1" applyBorder="1" applyAlignment="1">
      <alignment horizontal="right" vertical="center"/>
    </xf>
    <xf numFmtId="2" fontId="3" fillId="0" borderId="2" xfId="0" applyNumberFormat="1" applyFont="1" applyFill="1" applyBorder="1" applyAlignment="1">
      <alignment vertical="top"/>
    </xf>
    <xf numFmtId="2" fontId="3" fillId="0" borderId="3" xfId="0" applyNumberFormat="1" applyFont="1" applyFill="1" applyBorder="1" applyAlignment="1">
      <alignment vertical="top"/>
    </xf>
    <xf numFmtId="4" fontId="3" fillId="0" borderId="2" xfId="0" applyNumberFormat="1" applyFont="1" applyFill="1" applyBorder="1" applyAlignment="1">
      <alignment vertical="top"/>
    </xf>
    <xf numFmtId="4" fontId="3" fillId="0" borderId="3" xfId="0" applyNumberFormat="1" applyFont="1" applyFill="1" applyBorder="1" applyAlignment="1">
      <alignment vertical="top"/>
    </xf>
    <xf numFmtId="0" fontId="31" fillId="0" borderId="2" xfId="0" applyFont="1" applyFill="1" applyBorder="1" applyAlignment="1">
      <alignment horizontal="left" vertical="top" wrapText="1" shrinkToFit="1"/>
    </xf>
    <xf numFmtId="0" fontId="19" fillId="2" borderId="2" xfId="0" applyFont="1" applyFill="1" applyBorder="1" applyAlignment="1">
      <alignment horizontal="justify" wrapText="1"/>
    </xf>
    <xf numFmtId="3" fontId="3" fillId="2" borderId="2" xfId="0" applyNumberFormat="1" applyFont="1" applyFill="1" applyBorder="1" applyAlignment="1">
      <alignment vertical="top" wrapText="1"/>
    </xf>
    <xf numFmtId="3" fontId="3" fillId="2" borderId="3" xfId="0" applyNumberFormat="1" applyFont="1" applyFill="1" applyBorder="1" applyAlignment="1">
      <alignment vertical="top" wrapText="1"/>
    </xf>
    <xf numFmtId="3" fontId="3" fillId="6" borderId="2" xfId="0" applyNumberFormat="1" applyFont="1" applyFill="1" applyBorder="1" applyAlignment="1">
      <alignment horizontal="right" vertical="center" wrapText="1"/>
    </xf>
    <xf numFmtId="0" fontId="19" fillId="0" borderId="3" xfId="0" applyFont="1" applyFill="1" applyBorder="1" applyAlignment="1">
      <alignment vertical="top" wrapText="1" shrinkToFit="1"/>
    </xf>
    <xf numFmtId="0" fontId="3" fillId="0" borderId="0" xfId="0" applyFont="1" applyAlignment="1">
      <alignment wrapText="1"/>
    </xf>
    <xf numFmtId="4" fontId="0" fillId="0" borderId="0" xfId="0" applyNumberFormat="1" applyFont="1" applyFill="1"/>
    <xf numFmtId="4" fontId="3" fillId="0" borderId="2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 shrinkToFit="1"/>
    </xf>
    <xf numFmtId="4" fontId="24" fillId="0" borderId="2" xfId="0" applyNumberFormat="1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 shrinkToFi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0" fontId="3" fillId="0" borderId="2" xfId="0" applyFont="1" applyBorder="1" applyAlignment="1">
      <alignment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4" xfId="2" applyFont="1" applyFill="1" applyBorder="1" applyAlignment="1">
      <alignment vertical="top" wrapText="1"/>
    </xf>
    <xf numFmtId="0" fontId="0" fillId="5" borderId="0" xfId="0" applyFill="1"/>
    <xf numFmtId="3" fontId="0" fillId="5" borderId="0" xfId="0" applyNumberFormat="1" applyFill="1"/>
    <xf numFmtId="168" fontId="0" fillId="0" borderId="0" xfId="0" applyNumberFormat="1" applyFill="1"/>
    <xf numFmtId="0" fontId="8" fillId="0" borderId="2" xfId="0" applyFont="1" applyFill="1" applyBorder="1" applyAlignment="1">
      <alignment horizontal="center" vertical="top"/>
    </xf>
    <xf numFmtId="0" fontId="19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vertical="top" wrapText="1" shrinkToFit="1"/>
    </xf>
    <xf numFmtId="3" fontId="43" fillId="0" borderId="2" xfId="0" applyNumberFormat="1" applyFont="1" applyFill="1" applyBorder="1" applyAlignment="1">
      <alignment horizontal="right" vertical="center"/>
    </xf>
    <xf numFmtId="3" fontId="43" fillId="0" borderId="2" xfId="0" applyNumberFormat="1" applyFont="1" applyFill="1" applyBorder="1" applyAlignment="1">
      <alignment horizontal="right" vertical="center" wrapText="1" shrinkToFit="1"/>
    </xf>
    <xf numFmtId="0" fontId="19" fillId="0" borderId="3" xfId="0" applyFont="1" applyFill="1" applyBorder="1" applyAlignment="1">
      <alignment horizontal="left" vertical="top" wrapText="1" shrinkToFit="1"/>
    </xf>
    <xf numFmtId="49" fontId="3" fillId="3" borderId="2" xfId="0" applyNumberFormat="1" applyFont="1" applyFill="1" applyBorder="1" applyAlignment="1">
      <alignment horizontal="center" vertical="top"/>
    </xf>
    <xf numFmtId="3" fontId="47" fillId="6" borderId="2" xfId="0" applyNumberFormat="1" applyFont="1" applyFill="1" applyBorder="1" applyAlignment="1">
      <alignment vertical="top" wrapText="1"/>
    </xf>
    <xf numFmtId="3" fontId="3" fillId="6" borderId="3" xfId="0" applyNumberFormat="1" applyFont="1" applyFill="1" applyBorder="1" applyAlignment="1">
      <alignment vertical="top" wrapText="1"/>
    </xf>
    <xf numFmtId="0" fontId="3" fillId="6" borderId="2" xfId="0" applyFont="1" applyFill="1" applyBorder="1" applyAlignment="1">
      <alignment horizontal="left" vertical="top" wrapText="1" shrinkToFit="1"/>
    </xf>
    <xf numFmtId="4" fontId="3" fillId="0" borderId="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justify" vertical="top" wrapText="1"/>
    </xf>
    <xf numFmtId="49" fontId="19" fillId="0" borderId="6" xfId="0" applyNumberFormat="1" applyFont="1" applyFill="1" applyBorder="1" applyAlignment="1">
      <alignment horizontal="center" vertical="top"/>
    </xf>
    <xf numFmtId="0" fontId="19" fillId="0" borderId="2" xfId="0" applyNumberFormat="1" applyFont="1" applyBorder="1" applyAlignment="1">
      <alignment vertical="top" wrapText="1"/>
    </xf>
    <xf numFmtId="3" fontId="19" fillId="0" borderId="6" xfId="0" applyNumberFormat="1" applyFont="1" applyFill="1" applyBorder="1" applyAlignment="1">
      <alignment horizontal="right" vertical="top"/>
    </xf>
    <xf numFmtId="3" fontId="19" fillId="0" borderId="12" xfId="0" applyNumberFormat="1" applyFont="1" applyFill="1" applyBorder="1" applyAlignment="1">
      <alignment horizontal="right" vertical="top"/>
    </xf>
    <xf numFmtId="0" fontId="3" fillId="0" borderId="2" xfId="0" applyNumberFormat="1" applyFont="1" applyBorder="1" applyAlignment="1">
      <alignment vertical="top" wrapText="1"/>
    </xf>
    <xf numFmtId="3" fontId="3" fillId="0" borderId="2" xfId="0" applyNumberFormat="1" applyFont="1" applyFill="1" applyBorder="1" applyAlignment="1">
      <alignment horizontal="right" vertical="top"/>
    </xf>
    <xf numFmtId="3" fontId="3" fillId="0" borderId="3" xfId="0" applyNumberFormat="1" applyFont="1" applyFill="1" applyBorder="1" applyAlignment="1">
      <alignment horizontal="right" vertical="top"/>
    </xf>
    <xf numFmtId="0" fontId="3" fillId="0" borderId="6" xfId="0" applyNumberFormat="1" applyFont="1" applyFill="1" applyBorder="1" applyAlignment="1">
      <alignment vertical="top" wrapText="1"/>
    </xf>
    <xf numFmtId="3" fontId="3" fillId="0" borderId="6" xfId="0" applyNumberFormat="1" applyFont="1" applyFill="1" applyBorder="1" applyAlignment="1">
      <alignment horizontal="right" vertical="top"/>
    </xf>
    <xf numFmtId="3" fontId="3" fillId="0" borderId="12" xfId="0" applyNumberFormat="1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center" vertical="top"/>
    </xf>
    <xf numFmtId="0" fontId="3" fillId="0" borderId="6" xfId="0" applyNumberFormat="1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/>
    </xf>
    <xf numFmtId="4" fontId="10" fillId="3" borderId="2" xfId="0" applyNumberFormat="1" applyFont="1" applyFill="1" applyBorder="1" applyAlignment="1">
      <alignment horizontal="center" vertical="top"/>
    </xf>
    <xf numFmtId="4" fontId="10" fillId="3" borderId="3" xfId="0" applyNumberFormat="1" applyFont="1" applyFill="1" applyBorder="1" applyAlignment="1">
      <alignment horizontal="center" vertical="top"/>
    </xf>
    <xf numFmtId="4" fontId="10" fillId="3" borderId="2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/>
    </xf>
    <xf numFmtId="0" fontId="3" fillId="6" borderId="0" xfId="1" applyFont="1" applyFill="1" applyBorder="1" applyAlignment="1">
      <alignment horizontal="left" wrapText="1"/>
    </xf>
    <xf numFmtId="0" fontId="3" fillId="0" borderId="0" xfId="1" applyFont="1" applyBorder="1" applyAlignment="1">
      <alignment vertical="center" wrapText="1"/>
    </xf>
    <xf numFmtId="0" fontId="3" fillId="0" borderId="0" xfId="0" applyFont="1" applyFill="1"/>
    <xf numFmtId="0" fontId="0" fillId="0" borderId="0" xfId="0" applyFill="1" applyAlignment="1">
      <alignment horizontal="right"/>
    </xf>
    <xf numFmtId="0" fontId="44" fillId="0" borderId="0" xfId="0" applyFont="1" applyFill="1"/>
    <xf numFmtId="4" fontId="44" fillId="0" borderId="0" xfId="0" applyNumberFormat="1" applyFont="1" applyFill="1"/>
    <xf numFmtId="4" fontId="45" fillId="0" borderId="0" xfId="0" applyNumberFormat="1" applyFont="1" applyFill="1"/>
    <xf numFmtId="2" fontId="44" fillId="0" borderId="0" xfId="0" applyNumberFormat="1" applyFont="1" applyFill="1"/>
    <xf numFmtId="2" fontId="0" fillId="0" borderId="0" xfId="0" applyNumberFormat="1" applyFill="1"/>
    <xf numFmtId="4" fontId="46" fillId="3" borderId="2" xfId="0" applyNumberFormat="1" applyFont="1" applyFill="1" applyBorder="1" applyAlignment="1">
      <alignment horizontal="right" vertical="center"/>
    </xf>
    <xf numFmtId="49" fontId="58" fillId="0" borderId="6" xfId="0" applyNumberFormat="1" applyFont="1" applyFill="1" applyBorder="1" applyAlignment="1">
      <alignment horizontal="center" vertical="top" wrapText="1"/>
    </xf>
    <xf numFmtId="49" fontId="58" fillId="0" borderId="9" xfId="0" applyNumberFormat="1" applyFont="1" applyFill="1" applyBorder="1" applyAlignment="1">
      <alignment horizontal="center" vertical="top" wrapText="1"/>
    </xf>
    <xf numFmtId="49" fontId="58" fillId="0" borderId="8" xfId="0" applyNumberFormat="1" applyFont="1" applyFill="1" applyBorder="1" applyAlignment="1">
      <alignment horizontal="center" vertical="top" wrapText="1"/>
    </xf>
    <xf numFmtId="0" fontId="47" fillId="0" borderId="0" xfId="0" applyFont="1" applyAlignment="1">
      <alignment horizontal="left"/>
    </xf>
    <xf numFmtId="0" fontId="47" fillId="4" borderId="0" xfId="0" applyFont="1" applyFill="1" applyAlignment="1">
      <alignment horizontal="left"/>
    </xf>
    <xf numFmtId="0" fontId="5" fillId="0" borderId="0" xfId="0" applyFont="1" applyFill="1" applyAlignment="1">
      <alignment horizontal="center" wrapText="1"/>
    </xf>
    <xf numFmtId="0" fontId="50" fillId="0" borderId="0" xfId="0" applyFont="1" applyFill="1" applyAlignment="1">
      <alignment horizontal="center" wrapText="1"/>
    </xf>
    <xf numFmtId="49" fontId="7" fillId="0" borderId="0" xfId="1" applyNumberFormat="1" applyFont="1" applyAlignment="1">
      <alignment horizontal="center"/>
    </xf>
    <xf numFmtId="0" fontId="3" fillId="0" borderId="0" xfId="1" applyFont="1" applyBorder="1" applyAlignment="1">
      <alignment horizontal="center"/>
    </xf>
    <xf numFmtId="0" fontId="58" fillId="0" borderId="6" xfId="0" applyFont="1" applyFill="1" applyBorder="1" applyAlignment="1">
      <alignment horizontal="center" vertical="top" wrapText="1"/>
    </xf>
    <xf numFmtId="0" fontId="58" fillId="0" borderId="9" xfId="0" applyFont="1" applyFill="1" applyBorder="1" applyAlignment="1">
      <alignment horizontal="center" vertical="top" wrapText="1"/>
    </xf>
    <xf numFmtId="0" fontId="58" fillId="0" borderId="8" xfId="0" applyFont="1" applyFill="1" applyBorder="1" applyAlignment="1">
      <alignment horizontal="center" vertical="top" wrapText="1"/>
    </xf>
    <xf numFmtId="0" fontId="48" fillId="0" borderId="2" xfId="0" applyFont="1" applyFill="1" applyBorder="1" applyAlignment="1">
      <alignment horizontal="center" vertical="top"/>
    </xf>
    <xf numFmtId="0" fontId="48" fillId="0" borderId="6" xfId="0" applyFont="1" applyFill="1" applyBorder="1" applyAlignment="1">
      <alignment horizontal="center" vertical="top"/>
    </xf>
    <xf numFmtId="0" fontId="48" fillId="0" borderId="7" xfId="0" applyFont="1" applyFill="1" applyBorder="1" applyAlignment="1">
      <alignment horizontal="center" vertical="top"/>
    </xf>
    <xf numFmtId="0" fontId="54" fillId="0" borderId="2" xfId="0" applyFont="1" applyFill="1" applyBorder="1" applyAlignment="1">
      <alignment horizontal="center" vertical="top" wrapText="1"/>
    </xf>
    <xf numFmtId="0" fontId="58" fillId="0" borderId="0" xfId="0" applyFont="1" applyFill="1" applyBorder="1" applyAlignment="1">
      <alignment horizontal="center" vertical="top" wrapText="1"/>
    </xf>
    <xf numFmtId="0" fontId="58" fillId="0" borderId="5" xfId="0" applyFont="1" applyFill="1" applyBorder="1" applyAlignment="1">
      <alignment horizontal="center" vertical="top" wrapText="1"/>
    </xf>
    <xf numFmtId="0" fontId="54" fillId="0" borderId="8" xfId="0" applyFont="1" applyFill="1" applyBorder="1" applyAlignment="1">
      <alignment horizontal="center" vertical="top" wrapText="1"/>
    </xf>
    <xf numFmtId="0" fontId="48" fillId="0" borderId="2" xfId="0" applyFont="1" applyFill="1" applyBorder="1" applyAlignment="1">
      <alignment horizontal="center" vertical="top" wrapText="1"/>
    </xf>
    <xf numFmtId="0" fontId="48" fillId="0" borderId="4" xfId="0" applyFont="1" applyFill="1" applyBorder="1" applyAlignment="1">
      <alignment horizontal="center" vertical="top" wrapText="1"/>
    </xf>
    <xf numFmtId="0" fontId="55" fillId="0" borderId="2" xfId="0" applyFont="1" applyFill="1" applyBorder="1" applyAlignment="1">
      <alignment horizontal="center" vertical="top" wrapText="1"/>
    </xf>
    <xf numFmtId="0" fontId="54" fillId="0" borderId="3" xfId="0" applyFont="1" applyFill="1" applyBorder="1" applyAlignment="1">
      <alignment horizontal="center" vertical="top" wrapText="1"/>
    </xf>
    <xf numFmtId="0" fontId="38" fillId="0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49" fontId="11" fillId="0" borderId="6" xfId="0" applyNumberFormat="1" applyFont="1" applyFill="1" applyBorder="1" applyAlignment="1">
      <alignment horizontal="center" vertical="top" wrapText="1"/>
    </xf>
    <xf numFmtId="49" fontId="11" fillId="0" borderId="8" xfId="0" applyNumberFormat="1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/>
    </xf>
    <xf numFmtId="49" fontId="3" fillId="0" borderId="9" xfId="0" applyNumberFormat="1" applyFont="1" applyFill="1" applyBorder="1" applyAlignment="1">
      <alignment horizontal="center" vertical="top"/>
    </xf>
    <xf numFmtId="49" fontId="3" fillId="0" borderId="8" xfId="0" applyNumberFormat="1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top" wrapText="1" shrinkToFit="1"/>
    </xf>
    <xf numFmtId="0" fontId="3" fillId="0" borderId="9" xfId="0" applyFont="1" applyFill="1" applyBorder="1" applyAlignment="1">
      <alignment vertical="top" wrapText="1" shrinkToFit="1"/>
    </xf>
    <xf numFmtId="0" fontId="3" fillId="0" borderId="8" xfId="0" applyFont="1" applyFill="1" applyBorder="1" applyAlignment="1">
      <alignment vertical="top" wrapText="1" shrinkToFi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0" fontId="3" fillId="0" borderId="6" xfId="0" applyFont="1" applyFill="1" applyBorder="1" applyAlignment="1">
      <alignment horizontal="center" vertical="top" wrapText="1" shrinkToFit="1"/>
    </xf>
    <xf numFmtId="0" fontId="3" fillId="0" borderId="6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vertical="top" wrapText="1" shrinkToFit="1"/>
    </xf>
    <xf numFmtId="0" fontId="3" fillId="0" borderId="2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8" fillId="0" borderId="6" xfId="0" applyFont="1" applyFill="1" applyBorder="1" applyAlignment="1">
      <alignment vertical="top" wrapText="1" shrinkToFit="1"/>
    </xf>
    <xf numFmtId="0" fontId="8" fillId="0" borderId="8" xfId="0" applyFont="1" applyFill="1" applyBorder="1" applyAlignment="1">
      <alignment vertical="top" wrapText="1" shrinkToFit="1"/>
    </xf>
    <xf numFmtId="0" fontId="3" fillId="0" borderId="8" xfId="0" applyFont="1" applyFill="1" applyBorder="1" applyAlignment="1">
      <alignment horizontal="left" vertical="top" wrapText="1" shrinkToFit="1"/>
    </xf>
  </cellXfs>
  <cellStyles count="4">
    <cellStyle name="Обычный" xfId="0" builtinId="0"/>
    <cellStyle name="Обычный_dodатки_2015_вересень" xfId="1"/>
    <cellStyle name="Обычный_дод_ріш_бт2017" xfId="2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80;/Sesii%20obl%20radu/2022/&#1057;&#1077;&#1089;&#1110;&#1103;%2015.02.2022/&#1055;&#1088;&#1086;%20&#1074;&#1085;&#1077;&#1089;&#1077;&#1085;&#1085;&#1103;%20&#1079;&#1084;&#1110;&#1085;%20&#1076;&#1086;%20&#1086;&#1073;&#1083;&#1072;&#1089;&#1085;&#1086;&#1075;&#1086;%20&#1073;&#1102;&#1076;&#1078;&#1077;&#1090;&#1091;%20&#1085;&#1072;%202022%20&#1088;&#1110;&#1082;/&#1055;&#1088;&#1086;&#1077;&#1082;&#1090;%20&#8470;%201/dod_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80;\Sesii%20obl%20radu\2020\5&#1057;&#1077;&#1089;&#1110;&#1103;%20&#1083;&#1080;&#1089;&#1090;&#1086;&#1087;&#1072;&#1076;%202020\&#1055;&#1088;&#1086;%20&#1086;&#1073;&#1083;&#1072;&#1089;&#1085;&#1080;&#1081;%20&#1073;&#1102;&#1076;&#1078;&#1077;&#1090;%20&#1085;&#1072;%202021%20&#1088;&#1110;&#1082;\&#1055;&#1088;&#1086;&#1077;&#1082;&#1090;%20&#8470;1\dod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1"/>
      <sheetName val="дод1.1"/>
      <sheetName val=" дод 1.2"/>
      <sheetName val=" дод1.3немає"/>
      <sheetName val="дод2"/>
      <sheetName val="дод3"/>
      <sheetName val="дод 4"/>
      <sheetName val="Додаток 5_Д"/>
      <sheetName val="Додаток 5_В"/>
      <sheetName val=" дод 5_1"/>
      <sheetName val="дод5.2немає"/>
      <sheetName val="дод 5.3немає"/>
      <sheetName val="дод6"/>
      <sheetName val="дод7"/>
      <sheetName val="Контроль"/>
      <sheetName val="джерела змін"/>
      <sheetName val="Інші субвенції ЗФ"/>
      <sheetName val="Інші субвенції СФ"/>
      <sheetName val="джерела змін  з наростаючим"/>
    </sheetNames>
    <sheetDataSet>
      <sheetData sheetId="0">
        <row r="163">
          <cell r="F163">
            <v>0</v>
          </cell>
        </row>
      </sheetData>
      <sheetData sheetId="1"/>
      <sheetData sheetId="2"/>
      <sheetData sheetId="3"/>
      <sheetData sheetId="4"/>
      <sheetData sheetId="5">
        <row r="25">
          <cell r="E25">
            <v>0</v>
          </cell>
          <cell r="J25">
            <v>0</v>
          </cell>
        </row>
        <row r="26">
          <cell r="E26">
            <v>0</v>
          </cell>
        </row>
        <row r="91">
          <cell r="F91">
            <v>31734500</v>
          </cell>
        </row>
        <row r="92">
          <cell r="E92">
            <v>37771500</v>
          </cell>
          <cell r="J92">
            <v>920500</v>
          </cell>
        </row>
        <row r="94">
          <cell r="E94">
            <v>4276000</v>
          </cell>
        </row>
        <row r="102">
          <cell r="F102">
            <v>1784900</v>
          </cell>
        </row>
        <row r="198">
          <cell r="J198">
            <v>1290414900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1.3нема"/>
      <sheetName val="дод1.4нема"/>
      <sheetName val="дод1.5 нема"/>
      <sheetName val="дод1"/>
      <sheetName val="дод1.1"/>
      <sheetName val="дод 1.2немає"/>
      <sheetName val="дод1.3немає "/>
      <sheetName val="дод2"/>
      <sheetName val="дод3"/>
      <sheetName val="дод 4"/>
      <sheetName val="Додаток 5_Д"/>
      <sheetName val="Додаток 5_В"/>
      <sheetName val=" дод 5_1"/>
      <sheetName val="дод5.2"/>
      <sheetName val="дод6"/>
      <sheetName val="дод7"/>
      <sheetName val="Контроль"/>
      <sheetName val="джерела змін"/>
      <sheetName val="Інші субвенції_ГРК-ДФ,облрада"/>
      <sheetName val="Інші субвенції усі ГРК"/>
      <sheetName val="джерела змін  з наростаючи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07">
          <cell r="J207">
            <v>200000</v>
          </cell>
        </row>
        <row r="210">
          <cell r="J21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C00000"/>
  </sheetPr>
  <dimension ref="A1:BK301"/>
  <sheetViews>
    <sheetView showZeros="0" tabSelected="1" view="pageBreakPreview" zoomScale="60" zoomScaleNormal="75" workbookViewId="0">
      <pane xSplit="4" ySplit="16" topLeftCell="E17" activePane="bottomRight" state="frozen"/>
      <selection pane="topRight" activeCell="E1" sqref="E1"/>
      <selection pane="bottomLeft" activeCell="A17" sqref="A17"/>
      <selection pane="bottomRight" activeCell="F234" sqref="F234"/>
    </sheetView>
  </sheetViews>
  <sheetFormatPr defaultRowHeight="12.75" x14ac:dyDescent="0.2"/>
  <cols>
    <col min="1" max="1" width="14.42578125" style="307" customWidth="1"/>
    <col min="2" max="2" width="13.7109375" style="307" customWidth="1"/>
    <col min="3" max="3" width="16.85546875" style="307" customWidth="1"/>
    <col min="4" max="4" width="44.28515625" style="12" customWidth="1"/>
    <col min="5" max="5" width="19" style="12" customWidth="1"/>
    <col min="6" max="6" width="18.85546875" style="12" customWidth="1"/>
    <col min="7" max="7" width="18.42578125" style="12" customWidth="1"/>
    <col min="8" max="8" width="18.28515625" style="12" customWidth="1"/>
    <col min="9" max="9" width="17.5703125" style="12" customWidth="1"/>
    <col min="10" max="10" width="20.7109375" style="12" customWidth="1"/>
    <col min="11" max="11" width="18.85546875" style="12" customWidth="1"/>
    <col min="12" max="12" width="14.85546875" style="12" customWidth="1"/>
    <col min="13" max="13" width="15.85546875" style="12" customWidth="1"/>
    <col min="14" max="14" width="19.7109375" style="12" customWidth="1"/>
    <col min="15" max="15" width="17" style="12" customWidth="1"/>
    <col min="16" max="16" width="18.140625" style="308" customWidth="1"/>
    <col min="17" max="17" width="20.5703125" style="12" customWidth="1"/>
    <col min="18" max="18" width="20.28515625" style="12" hidden="1" customWidth="1"/>
    <col min="19" max="19" width="22.28515625" style="14" hidden="1" customWidth="1"/>
    <col min="20" max="20" width="21.42578125" style="14" hidden="1" customWidth="1"/>
    <col min="21" max="21" width="14.28515625" style="14" hidden="1" customWidth="1"/>
    <col min="22" max="22" width="17.28515625" style="14" hidden="1" customWidth="1"/>
    <col min="23" max="23" width="12.85546875" style="14" hidden="1" customWidth="1"/>
    <col min="24" max="35" width="0" style="14" hidden="1" customWidth="1"/>
    <col min="36" max="16384" width="9.140625" style="14"/>
  </cols>
  <sheetData>
    <row r="1" spans="1:22" ht="18.75" x14ac:dyDescent="0.3">
      <c r="A1" s="10"/>
      <c r="B1" s="10"/>
      <c r="C1" s="10"/>
      <c r="D1" s="11"/>
      <c r="E1" s="11"/>
      <c r="F1" s="11"/>
      <c r="G1" s="11"/>
      <c r="H1" s="11"/>
      <c r="I1" s="11"/>
      <c r="J1" s="11"/>
      <c r="K1" s="11"/>
      <c r="M1" s="13"/>
      <c r="N1" s="531" t="s">
        <v>12</v>
      </c>
      <c r="O1" s="531"/>
      <c r="P1" s="532"/>
      <c r="Q1" s="531"/>
      <c r="R1" s="12">
        <v>1</v>
      </c>
    </row>
    <row r="2" spans="1:22" ht="18.75" x14ac:dyDescent="0.3">
      <c r="A2" s="10"/>
      <c r="B2" s="10"/>
      <c r="C2" s="10"/>
      <c r="D2" s="11"/>
      <c r="E2" s="11"/>
      <c r="F2" s="11"/>
      <c r="G2" s="11"/>
      <c r="H2" s="11"/>
      <c r="I2" s="11" t="s">
        <v>13</v>
      </c>
      <c r="J2" s="11"/>
      <c r="K2" s="13"/>
      <c r="L2" s="13"/>
      <c r="M2" s="13"/>
      <c r="N2" s="531" t="s">
        <v>0</v>
      </c>
      <c r="O2" s="531"/>
      <c r="P2" s="532"/>
      <c r="Q2" s="531"/>
      <c r="R2" s="12">
        <v>1</v>
      </c>
    </row>
    <row r="3" spans="1:22" ht="18.75" x14ac:dyDescent="0.3">
      <c r="A3" s="10"/>
      <c r="B3" s="10"/>
      <c r="C3" s="10"/>
      <c r="D3" s="11"/>
      <c r="E3" s="11"/>
      <c r="F3" s="11"/>
      <c r="G3" s="11"/>
      <c r="H3" s="11"/>
      <c r="I3" s="11"/>
      <c r="J3" s="11"/>
      <c r="K3" s="13"/>
      <c r="L3" s="15"/>
      <c r="M3" s="15"/>
      <c r="N3" s="1" t="s">
        <v>1</v>
      </c>
      <c r="O3" s="2"/>
      <c r="P3" s="1"/>
      <c r="Q3" s="16"/>
      <c r="R3" s="12">
        <v>1</v>
      </c>
    </row>
    <row r="4" spans="1:22" s="17" customFormat="1" ht="22.5" x14ac:dyDescent="0.3">
      <c r="A4" s="533" t="s">
        <v>14</v>
      </c>
      <c r="B4" s="533"/>
      <c r="C4" s="533"/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12">
        <v>1</v>
      </c>
    </row>
    <row r="5" spans="1:22" ht="22.5" x14ac:dyDescent="0.3">
      <c r="A5" s="534" t="s">
        <v>15</v>
      </c>
      <c r="B5" s="534"/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12">
        <v>1</v>
      </c>
    </row>
    <row r="6" spans="1:22" ht="22.5" hidden="1" x14ac:dyDescent="0.3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9"/>
      <c r="Q6" s="20"/>
    </row>
    <row r="7" spans="1:22" ht="23.25" x14ac:dyDescent="0.35">
      <c r="A7" s="535" t="s">
        <v>16</v>
      </c>
      <c r="B7" s="535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  <c r="Q7" s="23"/>
      <c r="R7" s="12">
        <v>1</v>
      </c>
    </row>
    <row r="8" spans="1:22" ht="23.25" x14ac:dyDescent="0.35">
      <c r="A8" s="536" t="s">
        <v>2</v>
      </c>
      <c r="B8" s="536"/>
      <c r="C8" s="21"/>
      <c r="D8" s="21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12">
        <v>1</v>
      </c>
    </row>
    <row r="9" spans="1:22" ht="16.5" x14ac:dyDescent="0.25">
      <c r="A9" s="25"/>
      <c r="B9" s="25"/>
      <c r="C9" s="25"/>
      <c r="D9" s="26"/>
      <c r="E9" s="26"/>
      <c r="F9" s="26"/>
      <c r="G9" s="26"/>
      <c r="H9" s="26"/>
      <c r="I9" s="26"/>
      <c r="J9" s="26"/>
      <c r="K9" s="26"/>
      <c r="L9" s="14"/>
      <c r="M9" s="14"/>
      <c r="N9" s="26"/>
      <c r="O9" s="14"/>
      <c r="P9" s="12"/>
      <c r="Q9" s="27" t="s">
        <v>3</v>
      </c>
      <c r="R9" s="28">
        <v>1</v>
      </c>
    </row>
    <row r="10" spans="1:22" ht="16.5" x14ac:dyDescent="0.2">
      <c r="A10" s="528" t="s">
        <v>17</v>
      </c>
      <c r="B10" s="528" t="s">
        <v>18</v>
      </c>
      <c r="C10" s="528" t="s">
        <v>19</v>
      </c>
      <c r="D10" s="537" t="s">
        <v>20</v>
      </c>
      <c r="E10" s="540" t="s">
        <v>5</v>
      </c>
      <c r="F10" s="540"/>
      <c r="G10" s="540"/>
      <c r="H10" s="540"/>
      <c r="I10" s="540"/>
      <c r="J10" s="540" t="s">
        <v>6</v>
      </c>
      <c r="K10" s="540"/>
      <c r="L10" s="540"/>
      <c r="M10" s="540"/>
      <c r="N10" s="540"/>
      <c r="O10" s="541"/>
      <c r="P10" s="542"/>
      <c r="Q10" s="547" t="s">
        <v>21</v>
      </c>
      <c r="R10" s="29">
        <v>1</v>
      </c>
    </row>
    <row r="11" spans="1:22" ht="16.5" x14ac:dyDescent="0.2">
      <c r="A11" s="529"/>
      <c r="B11" s="529"/>
      <c r="C11" s="529"/>
      <c r="D11" s="538"/>
      <c r="E11" s="543" t="s">
        <v>7</v>
      </c>
      <c r="F11" s="543" t="s">
        <v>22</v>
      </c>
      <c r="G11" s="549" t="s">
        <v>23</v>
      </c>
      <c r="H11" s="549"/>
      <c r="I11" s="543" t="s">
        <v>24</v>
      </c>
      <c r="J11" s="543" t="s">
        <v>7</v>
      </c>
      <c r="K11" s="543" t="s">
        <v>22</v>
      </c>
      <c r="L11" s="549" t="s">
        <v>25</v>
      </c>
      <c r="M11" s="549"/>
      <c r="N11" s="550" t="s">
        <v>24</v>
      </c>
      <c r="O11" s="30" t="s">
        <v>25</v>
      </c>
      <c r="P11" s="31"/>
      <c r="Q11" s="548"/>
      <c r="R11" s="29">
        <v>1</v>
      </c>
    </row>
    <row r="12" spans="1:22" ht="16.5" x14ac:dyDescent="0.2">
      <c r="A12" s="529"/>
      <c r="B12" s="529"/>
      <c r="C12" s="529"/>
      <c r="D12" s="538"/>
      <c r="E12" s="543"/>
      <c r="F12" s="543"/>
      <c r="G12" s="549"/>
      <c r="H12" s="549"/>
      <c r="I12" s="543"/>
      <c r="J12" s="543"/>
      <c r="K12" s="543"/>
      <c r="L12" s="549"/>
      <c r="M12" s="549"/>
      <c r="N12" s="543"/>
      <c r="O12" s="546" t="s">
        <v>26</v>
      </c>
      <c r="P12" s="32" t="s">
        <v>25</v>
      </c>
      <c r="Q12" s="547"/>
      <c r="R12" s="29">
        <v>1</v>
      </c>
    </row>
    <row r="13" spans="1:22" x14ac:dyDescent="0.2">
      <c r="A13" s="529"/>
      <c r="B13" s="529"/>
      <c r="C13" s="529"/>
      <c r="D13" s="538"/>
      <c r="E13" s="543"/>
      <c r="F13" s="543"/>
      <c r="G13" s="543" t="s">
        <v>27</v>
      </c>
      <c r="H13" s="543" t="s">
        <v>28</v>
      </c>
      <c r="I13" s="543"/>
      <c r="J13" s="543"/>
      <c r="K13" s="543"/>
      <c r="L13" s="543" t="s">
        <v>27</v>
      </c>
      <c r="M13" s="543" t="s">
        <v>28</v>
      </c>
      <c r="N13" s="543"/>
      <c r="O13" s="543"/>
      <c r="P13" s="544" t="s">
        <v>29</v>
      </c>
      <c r="Q13" s="547"/>
      <c r="R13" s="29">
        <v>1</v>
      </c>
    </row>
    <row r="14" spans="1:22" x14ac:dyDescent="0.2">
      <c r="A14" s="529"/>
      <c r="B14" s="529"/>
      <c r="C14" s="529"/>
      <c r="D14" s="538"/>
      <c r="E14" s="543"/>
      <c r="F14" s="543"/>
      <c r="G14" s="543"/>
      <c r="H14" s="543"/>
      <c r="I14" s="543"/>
      <c r="J14" s="543"/>
      <c r="K14" s="543"/>
      <c r="L14" s="543"/>
      <c r="M14" s="543"/>
      <c r="N14" s="543"/>
      <c r="O14" s="543"/>
      <c r="P14" s="544"/>
      <c r="Q14" s="547"/>
      <c r="R14" s="29">
        <v>1</v>
      </c>
    </row>
    <row r="15" spans="1:22" ht="150.6" customHeight="1" x14ac:dyDescent="0.2">
      <c r="A15" s="530"/>
      <c r="B15" s="530"/>
      <c r="C15" s="530"/>
      <c r="D15" s="539"/>
      <c r="E15" s="543"/>
      <c r="F15" s="543"/>
      <c r="G15" s="543"/>
      <c r="H15" s="543"/>
      <c r="I15" s="543"/>
      <c r="J15" s="543"/>
      <c r="K15" s="543"/>
      <c r="L15" s="543"/>
      <c r="M15" s="543"/>
      <c r="N15" s="543"/>
      <c r="O15" s="543"/>
      <c r="P15" s="545"/>
      <c r="Q15" s="547"/>
      <c r="R15" s="29">
        <v>1</v>
      </c>
    </row>
    <row r="16" spans="1:22" ht="15.75" x14ac:dyDescent="0.25">
      <c r="A16" s="33" t="s">
        <v>30</v>
      </c>
      <c r="B16" s="33" t="s">
        <v>31</v>
      </c>
      <c r="C16" s="33" t="s">
        <v>32</v>
      </c>
      <c r="D16" s="34">
        <v>4</v>
      </c>
      <c r="E16" s="34">
        <v>5</v>
      </c>
      <c r="F16" s="34">
        <v>6</v>
      </c>
      <c r="G16" s="34">
        <v>7</v>
      </c>
      <c r="H16" s="34">
        <v>8</v>
      </c>
      <c r="I16" s="34">
        <v>9</v>
      </c>
      <c r="J16" s="34">
        <v>10</v>
      </c>
      <c r="K16" s="34">
        <v>11</v>
      </c>
      <c r="L16" s="34">
        <v>12</v>
      </c>
      <c r="M16" s="34">
        <v>13</v>
      </c>
      <c r="N16" s="34">
        <v>14</v>
      </c>
      <c r="O16" s="34">
        <v>15</v>
      </c>
      <c r="P16" s="35">
        <v>16</v>
      </c>
      <c r="Q16" s="34">
        <v>17</v>
      </c>
      <c r="R16" s="36">
        <f>+E16+J16</f>
        <v>15</v>
      </c>
      <c r="T16" s="37">
        <f>P16-O16</f>
        <v>1</v>
      </c>
      <c r="U16" s="37"/>
      <c r="V16" s="37">
        <f>O16-N16</f>
        <v>1</v>
      </c>
    </row>
    <row r="17" spans="1:22" s="43" customFormat="1" ht="15.75" x14ac:dyDescent="0.25">
      <c r="A17" s="38" t="s">
        <v>33</v>
      </c>
      <c r="B17" s="38"/>
      <c r="C17" s="38"/>
      <c r="D17" s="39" t="s">
        <v>34</v>
      </c>
      <c r="E17" s="40">
        <f t="shared" ref="E17:Q17" si="0">SUM(E19:E26)</f>
        <v>42507200</v>
      </c>
      <c r="F17" s="40">
        <f t="shared" si="0"/>
        <v>42507200</v>
      </c>
      <c r="G17" s="40">
        <f t="shared" si="0"/>
        <v>19566300</v>
      </c>
      <c r="H17" s="41">
        <f t="shared" si="0"/>
        <v>833700</v>
      </c>
      <c r="I17" s="41">
        <f t="shared" si="0"/>
        <v>0</v>
      </c>
      <c r="J17" s="41">
        <f t="shared" si="0"/>
        <v>0</v>
      </c>
      <c r="K17" s="41">
        <f t="shared" si="0"/>
        <v>0</v>
      </c>
      <c r="L17" s="41">
        <f t="shared" si="0"/>
        <v>0</v>
      </c>
      <c r="M17" s="41">
        <f t="shared" si="0"/>
        <v>0</v>
      </c>
      <c r="N17" s="41">
        <f t="shared" si="0"/>
        <v>0</v>
      </c>
      <c r="O17" s="41">
        <f t="shared" si="0"/>
        <v>0</v>
      </c>
      <c r="P17" s="41">
        <f t="shared" si="0"/>
        <v>0</v>
      </c>
      <c r="Q17" s="41">
        <f t="shared" si="0"/>
        <v>42507200</v>
      </c>
      <c r="R17" s="36">
        <f>+E17+J17</f>
        <v>42507200</v>
      </c>
      <c r="S17" s="42">
        <f>R17-Q17</f>
        <v>0</v>
      </c>
      <c r="T17" s="37">
        <f>P17-O17</f>
        <v>0</v>
      </c>
      <c r="U17" s="37"/>
      <c r="V17" s="37">
        <f>O17-N17</f>
        <v>0</v>
      </c>
    </row>
    <row r="18" spans="1:22" s="43" customFormat="1" ht="15.75" x14ac:dyDescent="0.25">
      <c r="A18" s="38" t="s">
        <v>35</v>
      </c>
      <c r="B18" s="38"/>
      <c r="C18" s="38"/>
      <c r="D18" s="39" t="s">
        <v>34</v>
      </c>
      <c r="E18" s="40">
        <f>E19+E21+E25+E26+E23+E22+E24+E20</f>
        <v>42507200</v>
      </c>
      <c r="F18" s="40">
        <f t="shared" ref="F18:Q18" si="1">F19+F21+F25+F26+F23+F22+F24+F20</f>
        <v>42507200</v>
      </c>
      <c r="G18" s="40">
        <f t="shared" si="1"/>
        <v>19566300</v>
      </c>
      <c r="H18" s="40">
        <f t="shared" si="1"/>
        <v>833700</v>
      </c>
      <c r="I18" s="40">
        <f t="shared" si="1"/>
        <v>0</v>
      </c>
      <c r="J18" s="40">
        <f t="shared" si="1"/>
        <v>0</v>
      </c>
      <c r="K18" s="40">
        <f t="shared" si="1"/>
        <v>0</v>
      </c>
      <c r="L18" s="40">
        <f t="shared" si="1"/>
        <v>0</v>
      </c>
      <c r="M18" s="40">
        <f t="shared" si="1"/>
        <v>0</v>
      </c>
      <c r="N18" s="40">
        <f t="shared" si="1"/>
        <v>0</v>
      </c>
      <c r="O18" s="40">
        <f t="shared" si="1"/>
        <v>0</v>
      </c>
      <c r="P18" s="40">
        <f t="shared" si="1"/>
        <v>0</v>
      </c>
      <c r="Q18" s="40">
        <f t="shared" si="1"/>
        <v>42507200</v>
      </c>
      <c r="R18" s="36">
        <f t="shared" ref="R18:R81" si="2">+E18+J18</f>
        <v>42507200</v>
      </c>
      <c r="S18" s="42">
        <f>R18-Q18</f>
        <v>0</v>
      </c>
      <c r="T18" s="37">
        <f t="shared" ref="T18:T104" si="3">P18-O18</f>
        <v>0</v>
      </c>
      <c r="U18" s="37"/>
      <c r="V18" s="37">
        <f>O18-N18</f>
        <v>0</v>
      </c>
    </row>
    <row r="19" spans="1:22" s="48" customFormat="1" ht="78.75" x14ac:dyDescent="0.25">
      <c r="A19" s="44" t="s">
        <v>36</v>
      </c>
      <c r="B19" s="44" t="s">
        <v>37</v>
      </c>
      <c r="C19" s="44" t="s">
        <v>38</v>
      </c>
      <c r="D19" s="45" t="s">
        <v>39</v>
      </c>
      <c r="E19" s="46">
        <f>F19+I19</f>
        <v>30477200</v>
      </c>
      <c r="F19" s="46">
        <v>30477200</v>
      </c>
      <c r="G19" s="46">
        <v>19566300</v>
      </c>
      <c r="H19" s="47">
        <v>833700</v>
      </c>
      <c r="I19" s="47"/>
      <c r="J19" s="47">
        <f t="shared" ref="J19:J26" si="4">+K19+N19</f>
        <v>0</v>
      </c>
      <c r="K19" s="47"/>
      <c r="L19" s="47"/>
      <c r="M19" s="47"/>
      <c r="N19" s="47"/>
      <c r="O19" s="47"/>
      <c r="P19" s="47"/>
      <c r="Q19" s="47">
        <f t="shared" ref="Q19:Q25" si="5">+J19+E19</f>
        <v>30477200</v>
      </c>
      <c r="R19" s="36">
        <f t="shared" si="2"/>
        <v>30477200</v>
      </c>
      <c r="S19" s="42">
        <f>R19-Q19</f>
        <v>0</v>
      </c>
      <c r="T19" s="37">
        <f t="shared" si="3"/>
        <v>0</v>
      </c>
      <c r="U19" s="37"/>
      <c r="V19" s="37">
        <f>O19-N19</f>
        <v>0</v>
      </c>
    </row>
    <row r="20" spans="1:22" s="48" customFormat="1" ht="18.75" hidden="1" x14ac:dyDescent="0.25">
      <c r="A20" s="44" t="s">
        <v>40</v>
      </c>
      <c r="B20" s="44" t="s">
        <v>41</v>
      </c>
      <c r="C20" s="44" t="s">
        <v>42</v>
      </c>
      <c r="D20" s="49" t="s">
        <v>43</v>
      </c>
      <c r="E20" s="50">
        <f>F20+I20</f>
        <v>0</v>
      </c>
      <c r="F20" s="50"/>
      <c r="G20" s="51"/>
      <c r="H20" s="51"/>
      <c r="I20" s="51"/>
      <c r="J20" s="51">
        <f>+K20+N20</f>
        <v>0</v>
      </c>
      <c r="K20" s="51"/>
      <c r="L20" s="51"/>
      <c r="M20" s="51"/>
      <c r="N20" s="51"/>
      <c r="O20" s="51"/>
      <c r="P20" s="51"/>
      <c r="Q20" s="51">
        <f>+J20+E20</f>
        <v>0</v>
      </c>
      <c r="R20" s="36">
        <f t="shared" si="2"/>
        <v>0</v>
      </c>
      <c r="S20" s="42"/>
      <c r="T20" s="37"/>
      <c r="U20" s="37"/>
      <c r="V20" s="37"/>
    </row>
    <row r="21" spans="1:22" s="48" customFormat="1" ht="31.5" x14ac:dyDescent="0.25">
      <c r="A21" s="44" t="s">
        <v>44</v>
      </c>
      <c r="B21" s="44">
        <v>3242</v>
      </c>
      <c r="C21" s="44">
        <v>1090</v>
      </c>
      <c r="D21" s="45" t="s">
        <v>45</v>
      </c>
      <c r="E21" s="46">
        <f t="shared" ref="E21:E32" si="6">F21+I21</f>
        <v>12030000</v>
      </c>
      <c r="F21" s="46">
        <v>12030000</v>
      </c>
      <c r="G21" s="46"/>
      <c r="H21" s="47"/>
      <c r="I21" s="47"/>
      <c r="J21" s="47">
        <f t="shared" si="4"/>
        <v>0</v>
      </c>
      <c r="K21" s="47"/>
      <c r="L21" s="47"/>
      <c r="M21" s="47"/>
      <c r="N21" s="47"/>
      <c r="O21" s="47"/>
      <c r="P21" s="47"/>
      <c r="Q21" s="47">
        <f t="shared" si="5"/>
        <v>12030000</v>
      </c>
      <c r="R21" s="36">
        <f t="shared" si="2"/>
        <v>12030000</v>
      </c>
      <c r="S21" s="42">
        <f>R21-Q21</f>
        <v>0</v>
      </c>
      <c r="T21" s="37">
        <f t="shared" si="3"/>
        <v>0</v>
      </c>
      <c r="U21" s="37"/>
      <c r="V21" s="37">
        <f t="shared" ref="V21:V34" si="7">O21-N21</f>
        <v>0</v>
      </c>
    </row>
    <row r="22" spans="1:22" s="58" customFormat="1" ht="63" hidden="1" x14ac:dyDescent="0.25">
      <c r="A22" s="52" t="s">
        <v>46</v>
      </c>
      <c r="B22" s="52" t="s">
        <v>47</v>
      </c>
      <c r="C22" s="52" t="s">
        <v>48</v>
      </c>
      <c r="D22" s="53" t="s">
        <v>49</v>
      </c>
      <c r="E22" s="54">
        <f t="shared" si="6"/>
        <v>0</v>
      </c>
      <c r="F22" s="55"/>
      <c r="G22" s="55"/>
      <c r="H22" s="55"/>
      <c r="I22" s="55"/>
      <c r="J22" s="55">
        <f t="shared" si="4"/>
        <v>0</v>
      </c>
      <c r="K22" s="55"/>
      <c r="L22" s="55"/>
      <c r="M22" s="55"/>
      <c r="N22" s="55"/>
      <c r="O22" s="55"/>
      <c r="P22" s="55"/>
      <c r="Q22" s="55">
        <f t="shared" si="5"/>
        <v>0</v>
      </c>
      <c r="R22" s="36">
        <f t="shared" si="2"/>
        <v>0</v>
      </c>
      <c r="S22" s="56">
        <f>R22-Q22</f>
        <v>0</v>
      </c>
      <c r="T22" s="37">
        <f t="shared" si="3"/>
        <v>0</v>
      </c>
      <c r="U22" s="57"/>
      <c r="V22" s="37">
        <f t="shared" si="7"/>
        <v>0</v>
      </c>
    </row>
    <row r="23" spans="1:22" s="62" customFormat="1" ht="31.5" hidden="1" x14ac:dyDescent="0.25">
      <c r="A23" s="59" t="s">
        <v>50</v>
      </c>
      <c r="B23" s="59" t="s">
        <v>51</v>
      </c>
      <c r="C23" s="59" t="s">
        <v>52</v>
      </c>
      <c r="D23" s="60" t="s">
        <v>53</v>
      </c>
      <c r="E23" s="61">
        <f t="shared" si="6"/>
        <v>0</v>
      </c>
      <c r="F23" s="61"/>
      <c r="G23" s="61"/>
      <c r="H23" s="61"/>
      <c r="I23" s="61"/>
      <c r="J23" s="61">
        <f t="shared" si="4"/>
        <v>0</v>
      </c>
      <c r="K23" s="61"/>
      <c r="L23" s="61"/>
      <c r="M23" s="61"/>
      <c r="N23" s="61"/>
      <c r="O23" s="61"/>
      <c r="P23" s="61"/>
      <c r="Q23" s="61">
        <f t="shared" si="5"/>
        <v>0</v>
      </c>
      <c r="R23" s="36">
        <f t="shared" si="2"/>
        <v>0</v>
      </c>
      <c r="S23" s="56">
        <f>R23-Q23</f>
        <v>0</v>
      </c>
      <c r="T23" s="37">
        <f t="shared" si="3"/>
        <v>0</v>
      </c>
      <c r="U23" s="57"/>
      <c r="V23" s="37">
        <f t="shared" si="7"/>
        <v>0</v>
      </c>
    </row>
    <row r="24" spans="1:22" s="17" customFormat="1" ht="31.5" hidden="1" x14ac:dyDescent="0.25">
      <c r="A24" s="59" t="s">
        <v>54</v>
      </c>
      <c r="B24" s="59" t="s">
        <v>55</v>
      </c>
      <c r="C24" s="59" t="s">
        <v>52</v>
      </c>
      <c r="D24" s="60" t="s">
        <v>56</v>
      </c>
      <c r="E24" s="61">
        <f t="shared" si="6"/>
        <v>0</v>
      </c>
      <c r="F24" s="63"/>
      <c r="G24" s="63"/>
      <c r="H24" s="63"/>
      <c r="I24" s="63"/>
      <c r="J24" s="61">
        <f t="shared" si="4"/>
        <v>0</v>
      </c>
      <c r="K24" s="63"/>
      <c r="L24" s="63"/>
      <c r="M24" s="63"/>
      <c r="N24" s="63"/>
      <c r="O24" s="63"/>
      <c r="P24" s="63"/>
      <c r="Q24" s="61">
        <f t="shared" si="5"/>
        <v>0</v>
      </c>
      <c r="R24" s="36">
        <f t="shared" si="2"/>
        <v>0</v>
      </c>
      <c r="S24" s="64"/>
      <c r="T24" s="37">
        <f t="shared" si="3"/>
        <v>0</v>
      </c>
      <c r="U24" s="57"/>
      <c r="V24" s="37">
        <f t="shared" si="7"/>
        <v>0</v>
      </c>
    </row>
    <row r="25" spans="1:22" s="48" customFormat="1" ht="15.75" hidden="1" x14ac:dyDescent="0.25">
      <c r="A25" s="65" t="s">
        <v>57</v>
      </c>
      <c r="B25" s="65" t="s">
        <v>58</v>
      </c>
      <c r="C25" s="65" t="s">
        <v>59</v>
      </c>
      <c r="D25" s="66" t="s">
        <v>60</v>
      </c>
      <c r="E25" s="67">
        <f>F25+I25</f>
        <v>0</v>
      </c>
      <c r="F25" s="67"/>
      <c r="G25" s="67"/>
      <c r="H25" s="68"/>
      <c r="I25" s="68"/>
      <c r="J25" s="68">
        <f>+K25+N25</f>
        <v>0</v>
      </c>
      <c r="K25" s="68"/>
      <c r="L25" s="68"/>
      <c r="M25" s="68"/>
      <c r="N25" s="68"/>
      <c r="O25" s="68"/>
      <c r="P25" s="68"/>
      <c r="Q25" s="68">
        <f t="shared" si="5"/>
        <v>0</v>
      </c>
      <c r="R25" s="36">
        <f t="shared" si="2"/>
        <v>0</v>
      </c>
      <c r="S25" s="42">
        <f t="shared" ref="S25:S30" si="8">R25-Q25</f>
        <v>0</v>
      </c>
      <c r="T25" s="37">
        <f t="shared" si="3"/>
        <v>0</v>
      </c>
      <c r="U25" s="37"/>
      <c r="V25" s="37">
        <f t="shared" si="7"/>
        <v>0</v>
      </c>
    </row>
    <row r="26" spans="1:22" s="58" customFormat="1" ht="63" hidden="1" x14ac:dyDescent="0.25">
      <c r="A26" s="59" t="s">
        <v>61</v>
      </c>
      <c r="B26" s="59" t="s">
        <v>62</v>
      </c>
      <c r="C26" s="59" t="s">
        <v>59</v>
      </c>
      <c r="D26" s="69" t="s">
        <v>63</v>
      </c>
      <c r="E26" s="63">
        <f t="shared" si="6"/>
        <v>0</v>
      </c>
      <c r="F26" s="63"/>
      <c r="G26" s="63"/>
      <c r="H26" s="63"/>
      <c r="I26" s="63"/>
      <c r="J26" s="63">
        <f t="shared" si="4"/>
        <v>0</v>
      </c>
      <c r="K26" s="63"/>
      <c r="L26" s="63"/>
      <c r="M26" s="63"/>
      <c r="N26" s="63"/>
      <c r="O26" s="63"/>
      <c r="P26" s="63"/>
      <c r="Q26" s="63">
        <f>+J26+F26</f>
        <v>0</v>
      </c>
      <c r="R26" s="36">
        <f t="shared" si="2"/>
        <v>0</v>
      </c>
      <c r="S26" s="56">
        <f t="shared" si="8"/>
        <v>0</v>
      </c>
      <c r="T26" s="37">
        <f t="shared" si="3"/>
        <v>0</v>
      </c>
      <c r="U26" s="57"/>
      <c r="V26" s="37">
        <f t="shared" si="7"/>
        <v>0</v>
      </c>
    </row>
    <row r="27" spans="1:22" s="70" customFormat="1" ht="31.5" x14ac:dyDescent="0.25">
      <c r="A27" s="38" t="s">
        <v>64</v>
      </c>
      <c r="B27" s="38"/>
      <c r="C27" s="38"/>
      <c r="D27" s="39" t="s">
        <v>65</v>
      </c>
      <c r="E27" s="40">
        <f>SUM(E29:E32)</f>
        <v>3777400</v>
      </c>
      <c r="F27" s="40">
        <f t="shared" ref="F27:P27" si="9">SUM(F29:F32)</f>
        <v>3777400</v>
      </c>
      <c r="G27" s="40">
        <f t="shared" si="9"/>
        <v>1845000</v>
      </c>
      <c r="H27" s="41">
        <f t="shared" si="9"/>
        <v>155700</v>
      </c>
      <c r="I27" s="41">
        <f t="shared" si="9"/>
        <v>0</v>
      </c>
      <c r="J27" s="41">
        <f t="shared" si="9"/>
        <v>218100</v>
      </c>
      <c r="K27" s="41">
        <f t="shared" si="9"/>
        <v>218100</v>
      </c>
      <c r="L27" s="41">
        <f t="shared" si="9"/>
        <v>121400</v>
      </c>
      <c r="M27" s="41">
        <f t="shared" si="9"/>
        <v>0</v>
      </c>
      <c r="N27" s="41">
        <f t="shared" si="9"/>
        <v>0</v>
      </c>
      <c r="O27" s="41">
        <f t="shared" si="9"/>
        <v>0</v>
      </c>
      <c r="P27" s="41">
        <f t="shared" si="9"/>
        <v>0</v>
      </c>
      <c r="Q27" s="41">
        <f>SUM(Q29:Q32)</f>
        <v>3995500</v>
      </c>
      <c r="R27" s="36">
        <f t="shared" si="2"/>
        <v>3995500</v>
      </c>
      <c r="S27" s="42">
        <f t="shared" si="8"/>
        <v>0</v>
      </c>
      <c r="T27" s="37">
        <f t="shared" si="3"/>
        <v>0</v>
      </c>
      <c r="U27" s="37"/>
      <c r="V27" s="37">
        <f t="shared" si="7"/>
        <v>0</v>
      </c>
    </row>
    <row r="28" spans="1:22" s="70" customFormat="1" ht="31.5" x14ac:dyDescent="0.25">
      <c r="A28" s="38" t="s">
        <v>66</v>
      </c>
      <c r="B28" s="38"/>
      <c r="C28" s="38"/>
      <c r="D28" s="39" t="s">
        <v>65</v>
      </c>
      <c r="E28" s="40">
        <f>E29+E30+E32+E31</f>
        <v>3777400</v>
      </c>
      <c r="F28" s="40">
        <f t="shared" ref="F28:P28" si="10">F29+F30+F32+F31</f>
        <v>3777400</v>
      </c>
      <c r="G28" s="40">
        <f t="shared" si="10"/>
        <v>1845000</v>
      </c>
      <c r="H28" s="41">
        <f t="shared" si="10"/>
        <v>155700</v>
      </c>
      <c r="I28" s="41">
        <f t="shared" si="10"/>
        <v>0</v>
      </c>
      <c r="J28" s="41">
        <f t="shared" si="10"/>
        <v>218100</v>
      </c>
      <c r="K28" s="41">
        <f t="shared" si="10"/>
        <v>218100</v>
      </c>
      <c r="L28" s="41">
        <f t="shared" si="10"/>
        <v>121400</v>
      </c>
      <c r="M28" s="41">
        <f t="shared" si="10"/>
        <v>0</v>
      </c>
      <c r="N28" s="41">
        <f t="shared" si="10"/>
        <v>0</v>
      </c>
      <c r="O28" s="41">
        <f t="shared" si="10"/>
        <v>0</v>
      </c>
      <c r="P28" s="41">
        <f t="shared" si="10"/>
        <v>0</v>
      </c>
      <c r="Q28" s="41">
        <f>Q29+Q30+Q32+Q31</f>
        <v>3995500</v>
      </c>
      <c r="R28" s="36">
        <f t="shared" si="2"/>
        <v>3995500</v>
      </c>
      <c r="S28" s="42">
        <f t="shared" si="8"/>
        <v>0</v>
      </c>
      <c r="T28" s="37">
        <f t="shared" si="3"/>
        <v>0</v>
      </c>
      <c r="U28" s="37"/>
      <c r="V28" s="37">
        <f t="shared" si="7"/>
        <v>0</v>
      </c>
    </row>
    <row r="29" spans="1:22" s="48" customFormat="1" ht="31.5" x14ac:dyDescent="0.25">
      <c r="A29" s="44" t="s">
        <v>67</v>
      </c>
      <c r="B29" s="44" t="s">
        <v>68</v>
      </c>
      <c r="C29" s="44" t="s">
        <v>69</v>
      </c>
      <c r="D29" s="45" t="s">
        <v>70</v>
      </c>
      <c r="E29" s="46">
        <f t="shared" si="6"/>
        <v>2827600</v>
      </c>
      <c r="F29" s="46">
        <v>2827600</v>
      </c>
      <c r="G29" s="46">
        <v>1845000</v>
      </c>
      <c r="H29" s="47">
        <v>155700</v>
      </c>
      <c r="I29" s="47"/>
      <c r="J29" s="47">
        <f>+K29+N29</f>
        <v>218100</v>
      </c>
      <c r="K29" s="47">
        <v>218100</v>
      </c>
      <c r="L29" s="47">
        <v>121400</v>
      </c>
      <c r="M29" s="47"/>
      <c r="N29" s="47"/>
      <c r="O29" s="47"/>
      <c r="P29" s="47"/>
      <c r="Q29" s="47">
        <f>+J29+E29</f>
        <v>3045700</v>
      </c>
      <c r="R29" s="36">
        <f t="shared" si="2"/>
        <v>3045700</v>
      </c>
      <c r="S29" s="42">
        <f t="shared" si="8"/>
        <v>0</v>
      </c>
      <c r="T29" s="37">
        <f t="shared" si="3"/>
        <v>0</v>
      </c>
      <c r="U29" s="37"/>
      <c r="V29" s="37">
        <f t="shared" si="7"/>
        <v>0</v>
      </c>
    </row>
    <row r="30" spans="1:22" s="48" customFormat="1" ht="31.5" x14ac:dyDescent="0.25">
      <c r="A30" s="44" t="s">
        <v>71</v>
      </c>
      <c r="B30" s="44" t="s">
        <v>59</v>
      </c>
      <c r="C30" s="44" t="s">
        <v>72</v>
      </c>
      <c r="D30" s="71" t="s">
        <v>73</v>
      </c>
      <c r="E30" s="46">
        <f>F30+I30</f>
        <v>949800</v>
      </c>
      <c r="F30" s="46">
        <v>949800</v>
      </c>
      <c r="G30" s="46"/>
      <c r="H30" s="47"/>
      <c r="I30" s="47"/>
      <c r="J30" s="47">
        <f>+K30+N30</f>
        <v>0</v>
      </c>
      <c r="K30" s="47"/>
      <c r="L30" s="47"/>
      <c r="M30" s="47"/>
      <c r="N30" s="47"/>
      <c r="O30" s="47"/>
      <c r="P30" s="47"/>
      <c r="Q30" s="47">
        <f>+J30+E30</f>
        <v>949800</v>
      </c>
      <c r="R30" s="36">
        <f t="shared" si="2"/>
        <v>949800</v>
      </c>
      <c r="S30" s="42">
        <f t="shared" si="8"/>
        <v>0</v>
      </c>
      <c r="T30" s="37">
        <f t="shared" si="3"/>
        <v>0</v>
      </c>
      <c r="U30" s="37"/>
      <c r="V30" s="37">
        <f t="shared" si="7"/>
        <v>0</v>
      </c>
    </row>
    <row r="31" spans="1:22" s="48" customFormat="1" ht="31.5" hidden="1" x14ac:dyDescent="0.25">
      <c r="A31" s="72" t="s">
        <v>74</v>
      </c>
      <c r="B31" s="72" t="s">
        <v>55</v>
      </c>
      <c r="C31" s="72" t="s">
        <v>52</v>
      </c>
      <c r="D31" s="73" t="s">
        <v>56</v>
      </c>
      <c r="E31" s="74">
        <f>F31+I31</f>
        <v>0</v>
      </c>
      <c r="F31" s="74"/>
      <c r="G31" s="74"/>
      <c r="H31" s="74"/>
      <c r="I31" s="74"/>
      <c r="J31" s="74">
        <f>+K31+N31</f>
        <v>0</v>
      </c>
      <c r="K31" s="74"/>
      <c r="L31" s="74"/>
      <c r="M31" s="74"/>
      <c r="N31" s="74"/>
      <c r="O31" s="74"/>
      <c r="P31" s="74"/>
      <c r="Q31" s="74">
        <f>+J31+E31</f>
        <v>0</v>
      </c>
      <c r="R31" s="36">
        <f t="shared" si="2"/>
        <v>0</v>
      </c>
      <c r="S31" s="42"/>
      <c r="T31" s="37">
        <f t="shared" si="3"/>
        <v>0</v>
      </c>
      <c r="U31" s="37"/>
      <c r="V31" s="37">
        <f t="shared" si="7"/>
        <v>0</v>
      </c>
    </row>
    <row r="32" spans="1:22" s="58" customFormat="1" ht="63" hidden="1" x14ac:dyDescent="0.25">
      <c r="A32" s="59" t="s">
        <v>75</v>
      </c>
      <c r="B32" s="59" t="s">
        <v>62</v>
      </c>
      <c r="C32" s="59" t="s">
        <v>59</v>
      </c>
      <c r="D32" s="69" t="s">
        <v>63</v>
      </c>
      <c r="E32" s="63">
        <f t="shared" si="6"/>
        <v>0</v>
      </c>
      <c r="F32" s="63"/>
      <c r="G32" s="63"/>
      <c r="H32" s="63"/>
      <c r="I32" s="63"/>
      <c r="J32" s="63">
        <f>+K32+N32</f>
        <v>0</v>
      </c>
      <c r="K32" s="63"/>
      <c r="L32" s="63"/>
      <c r="M32" s="63"/>
      <c r="N32" s="63"/>
      <c r="O32" s="63"/>
      <c r="P32" s="63"/>
      <c r="Q32" s="63">
        <f>+J32+E32</f>
        <v>0</v>
      </c>
      <c r="R32" s="36">
        <f t="shared" si="2"/>
        <v>0</v>
      </c>
      <c r="S32" s="56">
        <f>R32-Q32</f>
        <v>0</v>
      </c>
      <c r="T32" s="37">
        <f t="shared" si="3"/>
        <v>0</v>
      </c>
      <c r="U32" s="57"/>
      <c r="V32" s="37">
        <f t="shared" si="7"/>
        <v>0</v>
      </c>
    </row>
    <row r="33" spans="1:22" s="43" customFormat="1" ht="47.25" x14ac:dyDescent="0.25">
      <c r="A33" s="38" t="s">
        <v>76</v>
      </c>
      <c r="B33" s="38"/>
      <c r="C33" s="38"/>
      <c r="D33" s="39" t="s">
        <v>77</v>
      </c>
      <c r="E33" s="40">
        <f>E35+E40+E51+E52+E55+E58+E74+E75+E76+E77+E78+E79+E80+E59+E47+E45+E64+E67+E73+E72+E81+E61+E69+E68</f>
        <v>1027049659</v>
      </c>
      <c r="F33" s="40">
        <f t="shared" ref="F33:Q33" si="11">F35+F40+F51+F52+F55+F58+F74+F75+F76+F77+F78+F79+F80+F59+F47+F45+F64+F67+F73+F72+F81+F61+F69+F68</f>
        <v>1021509859</v>
      </c>
      <c r="G33" s="40">
        <f t="shared" si="11"/>
        <v>421490617</v>
      </c>
      <c r="H33" s="40">
        <f t="shared" si="11"/>
        <v>80138540</v>
      </c>
      <c r="I33" s="40">
        <f t="shared" si="11"/>
        <v>5539800</v>
      </c>
      <c r="J33" s="40">
        <f t="shared" si="11"/>
        <v>66781303</v>
      </c>
      <c r="K33" s="40">
        <f t="shared" si="11"/>
        <v>65580263</v>
      </c>
      <c r="L33" s="40">
        <f t="shared" si="11"/>
        <v>4657984</v>
      </c>
      <c r="M33" s="40">
        <f t="shared" si="11"/>
        <v>3161796</v>
      </c>
      <c r="N33" s="40">
        <f t="shared" si="11"/>
        <v>1201040</v>
      </c>
      <c r="O33" s="40">
        <f t="shared" si="11"/>
        <v>846000</v>
      </c>
      <c r="P33" s="40">
        <f t="shared" si="11"/>
        <v>846000</v>
      </c>
      <c r="Q33" s="40">
        <f t="shared" si="11"/>
        <v>1093830962</v>
      </c>
      <c r="R33" s="36">
        <f t="shared" si="2"/>
        <v>1093830962</v>
      </c>
      <c r="S33" s="42">
        <f>R33-Q33</f>
        <v>0</v>
      </c>
      <c r="T33" s="37">
        <f t="shared" si="3"/>
        <v>0</v>
      </c>
      <c r="U33" s="37"/>
      <c r="V33" s="37">
        <f t="shared" si="7"/>
        <v>-355040</v>
      </c>
    </row>
    <row r="34" spans="1:22" s="43" customFormat="1" ht="47.25" x14ac:dyDescent="0.25">
      <c r="A34" s="38" t="s">
        <v>78</v>
      </c>
      <c r="B34" s="38"/>
      <c r="C34" s="38"/>
      <c r="D34" s="39" t="s">
        <v>77</v>
      </c>
      <c r="E34" s="40">
        <f>E36+E37+E38+E41+E42+E43+E51+E53+E54+E56+E57+E58+E60+E74+E75+E76+E77+E78+E79+E80+E49+E50+E46+E66+E68+E73+E72+E81+E62+E63+E65+E71+E70+E48+E39+E44</f>
        <v>1027049659</v>
      </c>
      <c r="F34" s="40">
        <f t="shared" ref="F34:Q34" si="12">F36+F37+F38+F41+F42+F43+F51+F53+F54+F56+F57+F58+F60+F74+F75+F76+F77+F78+F79+F80+F49+F50+F46+F66+F68+F73+F72+F81+F62+F63+F65+F71+F70+F48+F39+F44</f>
        <v>1021509859</v>
      </c>
      <c r="G34" s="40">
        <f t="shared" si="12"/>
        <v>421490617</v>
      </c>
      <c r="H34" s="40">
        <f t="shared" si="12"/>
        <v>80138540</v>
      </c>
      <c r="I34" s="40">
        <f t="shared" si="12"/>
        <v>5539800</v>
      </c>
      <c r="J34" s="40">
        <f t="shared" si="12"/>
        <v>66781303</v>
      </c>
      <c r="K34" s="40">
        <f t="shared" si="12"/>
        <v>65580263</v>
      </c>
      <c r="L34" s="40">
        <f t="shared" si="12"/>
        <v>4657984</v>
      </c>
      <c r="M34" s="40">
        <f t="shared" si="12"/>
        <v>3161796</v>
      </c>
      <c r="N34" s="40">
        <f t="shared" si="12"/>
        <v>1201040</v>
      </c>
      <c r="O34" s="40">
        <f t="shared" si="12"/>
        <v>846000</v>
      </c>
      <c r="P34" s="40">
        <f t="shared" si="12"/>
        <v>846000</v>
      </c>
      <c r="Q34" s="40">
        <f t="shared" si="12"/>
        <v>1093830962</v>
      </c>
      <c r="R34" s="36">
        <f t="shared" si="2"/>
        <v>1093830962</v>
      </c>
      <c r="S34" s="42">
        <f>R34-Q34</f>
        <v>0</v>
      </c>
      <c r="T34" s="37">
        <f t="shared" si="3"/>
        <v>0</v>
      </c>
      <c r="U34" s="37"/>
      <c r="V34" s="37">
        <f t="shared" si="7"/>
        <v>-355040</v>
      </c>
    </row>
    <row r="35" spans="1:22" s="48" customFormat="1" ht="31.5" x14ac:dyDescent="0.25">
      <c r="A35" s="44" t="s">
        <v>79</v>
      </c>
      <c r="B35" s="75">
        <v>1020</v>
      </c>
      <c r="C35" s="75"/>
      <c r="D35" s="76" t="s">
        <v>80</v>
      </c>
      <c r="E35" s="46">
        <f>F35+I35</f>
        <v>166544569</v>
      </c>
      <c r="F35" s="46">
        <f>F36+F37+F38+F39</f>
        <v>166544569</v>
      </c>
      <c r="G35" s="46">
        <f>G36+G37+G38+G39</f>
        <v>70792617</v>
      </c>
      <c r="H35" s="46">
        <f>H36+H37+H38+H39</f>
        <v>38133640</v>
      </c>
      <c r="I35" s="46">
        <f>I36+I37+I38+I39</f>
        <v>0</v>
      </c>
      <c r="J35" s="47">
        <f>J36+J37+J38</f>
        <v>708500</v>
      </c>
      <c r="K35" s="46">
        <f t="shared" ref="K35:P35" si="13">K36+K37+K38+K39</f>
        <v>708500</v>
      </c>
      <c r="L35" s="46">
        <f t="shared" si="13"/>
        <v>70800</v>
      </c>
      <c r="M35" s="46">
        <f t="shared" si="13"/>
        <v>69900</v>
      </c>
      <c r="N35" s="46">
        <f t="shared" si="13"/>
        <v>0</v>
      </c>
      <c r="O35" s="46">
        <f t="shared" si="13"/>
        <v>0</v>
      </c>
      <c r="P35" s="46">
        <f t="shared" si="13"/>
        <v>0</v>
      </c>
      <c r="Q35" s="47">
        <f>+J35+E35</f>
        <v>167253069</v>
      </c>
      <c r="R35" s="36">
        <f t="shared" si="2"/>
        <v>167253069</v>
      </c>
      <c r="S35" s="42"/>
      <c r="T35" s="37">
        <f t="shared" si="3"/>
        <v>0</v>
      </c>
      <c r="U35" s="37"/>
      <c r="V35" s="37"/>
    </row>
    <row r="36" spans="1:22" s="85" customFormat="1" ht="56.45" customHeight="1" x14ac:dyDescent="0.2">
      <c r="A36" s="77" t="s">
        <v>81</v>
      </c>
      <c r="B36" s="78">
        <v>1021</v>
      </c>
      <c r="C36" s="79" t="s">
        <v>82</v>
      </c>
      <c r="D36" s="80" t="s">
        <v>83</v>
      </c>
      <c r="E36" s="81">
        <f t="shared" ref="E36:E81" si="14">F36+I36</f>
        <v>33591700</v>
      </c>
      <c r="F36" s="81">
        <v>33591700</v>
      </c>
      <c r="G36" s="81">
        <v>13037100</v>
      </c>
      <c r="H36" s="82">
        <v>9633900</v>
      </c>
      <c r="I36" s="82"/>
      <c r="J36" s="82">
        <f t="shared" ref="J36:J81" si="15">+K36+N36</f>
        <v>318400</v>
      </c>
      <c r="K36" s="82">
        <v>318400</v>
      </c>
      <c r="L36" s="82"/>
      <c r="M36" s="82">
        <v>63600</v>
      </c>
      <c r="N36" s="82"/>
      <c r="O36" s="82"/>
      <c r="P36" s="82"/>
      <c r="Q36" s="82">
        <f t="shared" ref="Q36:Q58" si="16">+J36+E36</f>
        <v>33910100</v>
      </c>
      <c r="R36" s="36">
        <f t="shared" si="2"/>
        <v>33910100</v>
      </c>
      <c r="S36" s="83"/>
      <c r="T36" s="84"/>
      <c r="U36" s="84"/>
      <c r="V36" s="84"/>
    </row>
    <row r="37" spans="1:22" s="85" customFormat="1" ht="78.75" x14ac:dyDescent="0.2">
      <c r="A37" s="77" t="s">
        <v>84</v>
      </c>
      <c r="B37" s="78">
        <v>1022</v>
      </c>
      <c r="C37" s="79" t="s">
        <v>85</v>
      </c>
      <c r="D37" s="80" t="s">
        <v>86</v>
      </c>
      <c r="E37" s="81">
        <f t="shared" si="14"/>
        <v>94719969</v>
      </c>
      <c r="F37" s="81">
        <v>94719969</v>
      </c>
      <c r="G37" s="81">
        <v>44061017</v>
      </c>
      <c r="H37" s="82">
        <v>19591740</v>
      </c>
      <c r="I37" s="82"/>
      <c r="J37" s="86">
        <f>+K37+N37</f>
        <v>389100</v>
      </c>
      <c r="K37" s="86">
        <v>389100</v>
      </c>
      <c r="L37" s="86">
        <v>70800</v>
      </c>
      <c r="M37" s="86">
        <v>6300</v>
      </c>
      <c r="N37" s="86"/>
      <c r="O37" s="86"/>
      <c r="P37" s="86"/>
      <c r="Q37" s="82">
        <f t="shared" si="16"/>
        <v>95109069</v>
      </c>
      <c r="R37" s="36">
        <f t="shared" si="2"/>
        <v>95109069</v>
      </c>
      <c r="S37" s="83"/>
      <c r="T37" s="84"/>
      <c r="U37" s="84"/>
      <c r="V37" s="84"/>
    </row>
    <row r="38" spans="1:22" s="85" customFormat="1" ht="47.25" x14ac:dyDescent="0.2">
      <c r="A38" s="87" t="s">
        <v>87</v>
      </c>
      <c r="B38" s="88">
        <v>1023</v>
      </c>
      <c r="C38" s="89" t="s">
        <v>85</v>
      </c>
      <c r="D38" s="90" t="s">
        <v>88</v>
      </c>
      <c r="E38" s="91">
        <f t="shared" si="14"/>
        <v>29257400</v>
      </c>
      <c r="F38" s="91">
        <v>29257400</v>
      </c>
      <c r="G38" s="91">
        <v>9248900</v>
      </c>
      <c r="H38" s="92">
        <v>7314800</v>
      </c>
      <c r="I38" s="92"/>
      <c r="J38" s="92">
        <f t="shared" si="15"/>
        <v>1000</v>
      </c>
      <c r="K38" s="92">
        <v>1000</v>
      </c>
      <c r="L38" s="92"/>
      <c r="M38" s="92"/>
      <c r="N38" s="92"/>
      <c r="O38" s="92"/>
      <c r="P38" s="92"/>
      <c r="Q38" s="92">
        <f t="shared" si="16"/>
        <v>29258400</v>
      </c>
      <c r="R38" s="36">
        <f t="shared" si="2"/>
        <v>29258400</v>
      </c>
      <c r="S38" s="83"/>
      <c r="T38" s="84"/>
      <c r="U38" s="84"/>
      <c r="V38" s="84"/>
    </row>
    <row r="39" spans="1:22" s="85" customFormat="1" ht="77.45" customHeight="1" x14ac:dyDescent="0.2">
      <c r="A39" s="77" t="s">
        <v>89</v>
      </c>
      <c r="B39" s="93">
        <v>1025</v>
      </c>
      <c r="C39" s="94" t="s">
        <v>85</v>
      </c>
      <c r="D39" s="90" t="s">
        <v>90</v>
      </c>
      <c r="E39" s="91">
        <f t="shared" si="14"/>
        <v>8975500</v>
      </c>
      <c r="F39" s="81">
        <v>8975500</v>
      </c>
      <c r="G39" s="81">
        <v>4445600</v>
      </c>
      <c r="H39" s="82">
        <v>1593200</v>
      </c>
      <c r="I39" s="82"/>
      <c r="J39" s="92">
        <f t="shared" si="15"/>
        <v>0</v>
      </c>
      <c r="K39" s="82"/>
      <c r="L39" s="82"/>
      <c r="M39" s="82"/>
      <c r="N39" s="82"/>
      <c r="O39" s="82"/>
      <c r="P39" s="82"/>
      <c r="Q39" s="92">
        <f>+J39+E39</f>
        <v>8975500</v>
      </c>
      <c r="R39" s="36">
        <f t="shared" si="2"/>
        <v>8975500</v>
      </c>
      <c r="S39" s="95"/>
      <c r="T39" s="96"/>
      <c r="U39" s="96"/>
      <c r="V39" s="96"/>
    </row>
    <row r="40" spans="1:22" s="58" customFormat="1" ht="31.5" x14ac:dyDescent="0.25">
      <c r="A40" s="59" t="s">
        <v>91</v>
      </c>
      <c r="B40" s="59" t="s">
        <v>92</v>
      </c>
      <c r="C40" s="59"/>
      <c r="D40" s="60" t="s">
        <v>93</v>
      </c>
      <c r="E40" s="97">
        <f>F40+I40</f>
        <v>178415200</v>
      </c>
      <c r="F40" s="97">
        <f>F41+F42+F43+F44</f>
        <v>178415200</v>
      </c>
      <c r="G40" s="97">
        <f>G41+G42+G43+G44</f>
        <v>147067500</v>
      </c>
      <c r="H40" s="97">
        <f>H41+H42+H43+H44</f>
        <v>0</v>
      </c>
      <c r="I40" s="97">
        <f>I41+I42+I43+I44</f>
        <v>0</v>
      </c>
      <c r="J40" s="98">
        <f>+K40+N40</f>
        <v>0</v>
      </c>
      <c r="K40" s="97">
        <f t="shared" ref="K40:P40" si="17">K41+K42+K43+K44</f>
        <v>0</v>
      </c>
      <c r="L40" s="97">
        <f t="shared" si="17"/>
        <v>0</v>
      </c>
      <c r="M40" s="97">
        <f t="shared" si="17"/>
        <v>0</v>
      </c>
      <c r="N40" s="97">
        <f t="shared" si="17"/>
        <v>0</v>
      </c>
      <c r="O40" s="97">
        <f t="shared" si="17"/>
        <v>0</v>
      </c>
      <c r="P40" s="97">
        <f t="shared" si="17"/>
        <v>0</v>
      </c>
      <c r="Q40" s="98">
        <f t="shared" si="16"/>
        <v>178415200</v>
      </c>
      <c r="R40" s="36">
        <f t="shared" si="2"/>
        <v>178415200</v>
      </c>
      <c r="S40" s="56"/>
      <c r="T40" s="57">
        <f>P40-O40</f>
        <v>0</v>
      </c>
      <c r="U40" s="57"/>
      <c r="V40" s="57"/>
    </row>
    <row r="41" spans="1:22" s="85" customFormat="1" ht="31.5" x14ac:dyDescent="0.2">
      <c r="A41" s="77" t="s">
        <v>94</v>
      </c>
      <c r="B41" s="78">
        <v>1031</v>
      </c>
      <c r="C41" s="79" t="s">
        <v>82</v>
      </c>
      <c r="D41" s="80" t="s">
        <v>83</v>
      </c>
      <c r="E41" s="81">
        <f t="shared" si="14"/>
        <v>23622500</v>
      </c>
      <c r="F41" s="81">
        <v>23622500</v>
      </c>
      <c r="G41" s="81">
        <v>19441100</v>
      </c>
      <c r="H41" s="82"/>
      <c r="I41" s="82"/>
      <c r="J41" s="82">
        <f t="shared" si="15"/>
        <v>0</v>
      </c>
      <c r="K41" s="82"/>
      <c r="L41" s="82"/>
      <c r="M41" s="82"/>
      <c r="N41" s="82"/>
      <c r="O41" s="82"/>
      <c r="P41" s="82"/>
      <c r="Q41" s="82">
        <f t="shared" si="16"/>
        <v>23622500</v>
      </c>
      <c r="R41" s="36">
        <f t="shared" si="2"/>
        <v>23622500</v>
      </c>
      <c r="S41" s="83"/>
      <c r="T41" s="84"/>
      <c r="U41" s="84"/>
      <c r="V41" s="84"/>
    </row>
    <row r="42" spans="1:22" s="85" customFormat="1" ht="78.75" x14ac:dyDescent="0.2">
      <c r="A42" s="77" t="s">
        <v>95</v>
      </c>
      <c r="B42" s="78">
        <v>1032</v>
      </c>
      <c r="C42" s="79" t="s">
        <v>85</v>
      </c>
      <c r="D42" s="80" t="s">
        <v>86</v>
      </c>
      <c r="E42" s="81">
        <f t="shared" si="14"/>
        <v>127514800</v>
      </c>
      <c r="F42" s="81">
        <v>127514800</v>
      </c>
      <c r="G42" s="81">
        <v>105210800</v>
      </c>
      <c r="H42" s="82"/>
      <c r="I42" s="82"/>
      <c r="J42" s="82">
        <f t="shared" si="15"/>
        <v>0</v>
      </c>
      <c r="K42" s="82"/>
      <c r="L42" s="82"/>
      <c r="M42" s="82"/>
      <c r="N42" s="82"/>
      <c r="O42" s="82"/>
      <c r="P42" s="82"/>
      <c r="Q42" s="82">
        <f t="shared" si="16"/>
        <v>127514800</v>
      </c>
      <c r="R42" s="36">
        <f t="shared" si="2"/>
        <v>127514800</v>
      </c>
      <c r="S42" s="83"/>
      <c r="T42" s="84"/>
      <c r="U42" s="84"/>
      <c r="V42" s="84"/>
    </row>
    <row r="43" spans="1:22" s="85" customFormat="1" ht="47.25" x14ac:dyDescent="0.2">
      <c r="A43" s="77" t="s">
        <v>96</v>
      </c>
      <c r="B43" s="78">
        <v>1033</v>
      </c>
      <c r="C43" s="79" t="s">
        <v>85</v>
      </c>
      <c r="D43" s="80" t="s">
        <v>88</v>
      </c>
      <c r="E43" s="81">
        <f t="shared" si="14"/>
        <v>15641500</v>
      </c>
      <c r="F43" s="81">
        <v>15641500</v>
      </c>
      <c r="G43" s="81">
        <v>12846100</v>
      </c>
      <c r="H43" s="82"/>
      <c r="I43" s="82"/>
      <c r="J43" s="82">
        <f t="shared" si="15"/>
        <v>0</v>
      </c>
      <c r="K43" s="82"/>
      <c r="L43" s="82"/>
      <c r="M43" s="82"/>
      <c r="N43" s="82"/>
      <c r="O43" s="82"/>
      <c r="P43" s="82"/>
      <c r="Q43" s="82">
        <f t="shared" si="16"/>
        <v>15641500</v>
      </c>
      <c r="R43" s="36">
        <f t="shared" si="2"/>
        <v>15641500</v>
      </c>
      <c r="S43" s="83"/>
      <c r="T43" s="84"/>
      <c r="U43" s="84"/>
      <c r="V43" s="84"/>
    </row>
    <row r="44" spans="1:22" s="85" customFormat="1" ht="78.75" x14ac:dyDescent="0.2">
      <c r="A44" s="77" t="s">
        <v>97</v>
      </c>
      <c r="B44" s="78">
        <v>1035</v>
      </c>
      <c r="C44" s="79" t="s">
        <v>85</v>
      </c>
      <c r="D44" s="80" t="s">
        <v>90</v>
      </c>
      <c r="E44" s="81">
        <f t="shared" si="14"/>
        <v>11636400</v>
      </c>
      <c r="F44" s="81">
        <v>11636400</v>
      </c>
      <c r="G44" s="81">
        <v>9569500</v>
      </c>
      <c r="H44" s="82"/>
      <c r="I44" s="82"/>
      <c r="J44" s="82">
        <f t="shared" si="15"/>
        <v>0</v>
      </c>
      <c r="K44" s="82"/>
      <c r="L44" s="82"/>
      <c r="M44" s="82"/>
      <c r="N44" s="82"/>
      <c r="O44" s="82"/>
      <c r="P44" s="82"/>
      <c r="Q44" s="82">
        <f>+J44+E44</f>
        <v>11636400</v>
      </c>
      <c r="R44" s="36">
        <f t="shared" si="2"/>
        <v>11636400</v>
      </c>
      <c r="S44" s="83"/>
      <c r="T44" s="84"/>
      <c r="U44" s="84"/>
      <c r="V44" s="84"/>
    </row>
    <row r="45" spans="1:22" s="48" customFormat="1" ht="94.5" hidden="1" x14ac:dyDescent="0.25">
      <c r="A45" s="44" t="s">
        <v>98</v>
      </c>
      <c r="B45" s="75">
        <v>1040</v>
      </c>
      <c r="C45" s="99"/>
      <c r="D45" s="76" t="s">
        <v>99</v>
      </c>
      <c r="E45" s="46">
        <f t="shared" si="14"/>
        <v>0</v>
      </c>
      <c r="F45" s="46">
        <f>F46</f>
        <v>0</v>
      </c>
      <c r="G45" s="46">
        <f>G46</f>
        <v>0</v>
      </c>
      <c r="H45" s="46">
        <f>H46</f>
        <v>0</v>
      </c>
      <c r="I45" s="46">
        <f>I46</f>
        <v>0</v>
      </c>
      <c r="J45" s="47">
        <f t="shared" si="15"/>
        <v>0</v>
      </c>
      <c r="K45" s="47">
        <f t="shared" ref="K45:P45" si="18">K46</f>
        <v>0</v>
      </c>
      <c r="L45" s="47">
        <f t="shared" si="18"/>
        <v>0</v>
      </c>
      <c r="M45" s="47">
        <f t="shared" si="18"/>
        <v>0</v>
      </c>
      <c r="N45" s="47">
        <f t="shared" si="18"/>
        <v>0</v>
      </c>
      <c r="O45" s="47">
        <f t="shared" si="18"/>
        <v>0</v>
      </c>
      <c r="P45" s="47">
        <f t="shared" si="18"/>
        <v>0</v>
      </c>
      <c r="Q45" s="47">
        <f t="shared" si="16"/>
        <v>0</v>
      </c>
      <c r="R45" s="36">
        <f t="shared" si="2"/>
        <v>0</v>
      </c>
      <c r="S45" s="42"/>
      <c r="T45" s="37"/>
      <c r="U45" s="37"/>
      <c r="V45" s="37"/>
    </row>
    <row r="46" spans="1:22" s="85" customFormat="1" ht="15.75" hidden="1" x14ac:dyDescent="0.2">
      <c r="A46" s="77" t="s">
        <v>100</v>
      </c>
      <c r="B46" s="78">
        <v>1046</v>
      </c>
      <c r="C46" s="79" t="s">
        <v>101</v>
      </c>
      <c r="D46" s="80" t="s">
        <v>102</v>
      </c>
      <c r="E46" s="81">
        <f t="shared" si="14"/>
        <v>0</v>
      </c>
      <c r="F46" s="81"/>
      <c r="G46" s="81"/>
      <c r="H46" s="82"/>
      <c r="I46" s="82"/>
      <c r="J46" s="82">
        <f t="shared" si="15"/>
        <v>0</v>
      </c>
      <c r="K46" s="82"/>
      <c r="L46" s="82"/>
      <c r="M46" s="82"/>
      <c r="N46" s="82"/>
      <c r="O46" s="82"/>
      <c r="P46" s="82"/>
      <c r="Q46" s="82">
        <f t="shared" si="16"/>
        <v>0</v>
      </c>
      <c r="R46" s="36">
        <f t="shared" si="2"/>
        <v>0</v>
      </c>
      <c r="S46" s="83"/>
      <c r="T46" s="84"/>
      <c r="U46" s="84"/>
      <c r="V46" s="84"/>
    </row>
    <row r="47" spans="1:22" s="48" customFormat="1" ht="141.75" hidden="1" x14ac:dyDescent="0.25">
      <c r="A47" s="44" t="s">
        <v>103</v>
      </c>
      <c r="B47" s="75">
        <v>1060</v>
      </c>
      <c r="C47" s="99"/>
      <c r="D47" s="76" t="s">
        <v>104</v>
      </c>
      <c r="E47" s="46">
        <f t="shared" si="14"/>
        <v>0</v>
      </c>
      <c r="F47" s="46">
        <f>SUM(F48:F50)</f>
        <v>0</v>
      </c>
      <c r="G47" s="46">
        <f>SUM(G48:G50)</f>
        <v>0</v>
      </c>
      <c r="H47" s="46">
        <f>SUM(H48:H50)</f>
        <v>0</v>
      </c>
      <c r="I47" s="46">
        <f>SUM(I48:I50)</f>
        <v>0</v>
      </c>
      <c r="J47" s="47">
        <f t="shared" si="15"/>
        <v>0</v>
      </c>
      <c r="K47" s="46">
        <f t="shared" ref="K47:P47" si="19">SUM(K48:K50)</f>
        <v>0</v>
      </c>
      <c r="L47" s="46">
        <f t="shared" si="19"/>
        <v>0</v>
      </c>
      <c r="M47" s="46">
        <f t="shared" si="19"/>
        <v>0</v>
      </c>
      <c r="N47" s="46">
        <f t="shared" si="19"/>
        <v>0</v>
      </c>
      <c r="O47" s="46">
        <f t="shared" si="19"/>
        <v>0</v>
      </c>
      <c r="P47" s="46">
        <f t="shared" si="19"/>
        <v>0</v>
      </c>
      <c r="Q47" s="47">
        <f>+J47+E47</f>
        <v>0</v>
      </c>
      <c r="R47" s="36">
        <f t="shared" si="2"/>
        <v>0</v>
      </c>
      <c r="S47" s="42"/>
      <c r="T47" s="37"/>
      <c r="U47" s="37"/>
      <c r="V47" s="37"/>
    </row>
    <row r="48" spans="1:22" s="85" customFormat="1" ht="31.5" hidden="1" x14ac:dyDescent="0.2">
      <c r="A48" s="77" t="s">
        <v>105</v>
      </c>
      <c r="B48" s="78">
        <v>1061</v>
      </c>
      <c r="C48" s="79" t="s">
        <v>82</v>
      </c>
      <c r="D48" s="80" t="s">
        <v>106</v>
      </c>
      <c r="E48" s="81">
        <f t="shared" si="14"/>
        <v>0</v>
      </c>
      <c r="F48" s="81"/>
      <c r="G48" s="81"/>
      <c r="H48" s="82"/>
      <c r="I48" s="82"/>
      <c r="J48" s="82">
        <f t="shared" si="15"/>
        <v>0</v>
      </c>
      <c r="K48" s="82"/>
      <c r="L48" s="82"/>
      <c r="M48" s="82"/>
      <c r="N48" s="82"/>
      <c r="O48" s="82"/>
      <c r="P48" s="82"/>
      <c r="Q48" s="82">
        <f>+J48+E48</f>
        <v>0</v>
      </c>
      <c r="R48" s="36">
        <f t="shared" si="2"/>
        <v>0</v>
      </c>
      <c r="S48" s="83"/>
      <c r="T48" s="84"/>
      <c r="U48" s="84"/>
      <c r="V48" s="84"/>
    </row>
    <row r="49" spans="1:22" s="85" customFormat="1" ht="78.75" hidden="1" x14ac:dyDescent="0.2">
      <c r="A49" s="77" t="s">
        <v>107</v>
      </c>
      <c r="B49" s="78">
        <v>1062</v>
      </c>
      <c r="C49" s="79" t="s">
        <v>85</v>
      </c>
      <c r="D49" s="80" t="s">
        <v>86</v>
      </c>
      <c r="E49" s="81">
        <f t="shared" si="14"/>
        <v>0</v>
      </c>
      <c r="F49" s="81"/>
      <c r="G49" s="81"/>
      <c r="H49" s="82"/>
      <c r="I49" s="82"/>
      <c r="J49" s="82">
        <f t="shared" si="15"/>
        <v>0</v>
      </c>
      <c r="K49" s="82"/>
      <c r="L49" s="82"/>
      <c r="M49" s="82"/>
      <c r="N49" s="82"/>
      <c r="O49" s="82"/>
      <c r="P49" s="82"/>
      <c r="Q49" s="82">
        <f t="shared" si="16"/>
        <v>0</v>
      </c>
      <c r="R49" s="36">
        <f t="shared" si="2"/>
        <v>0</v>
      </c>
      <c r="S49" s="83"/>
      <c r="T49" s="84"/>
      <c r="U49" s="84"/>
      <c r="V49" s="84"/>
    </row>
    <row r="50" spans="1:22" s="85" customFormat="1" ht="45.6" hidden="1" customHeight="1" x14ac:dyDescent="0.2">
      <c r="A50" s="77" t="s">
        <v>108</v>
      </c>
      <c r="B50" s="78">
        <v>1063</v>
      </c>
      <c r="C50" s="79" t="s">
        <v>85</v>
      </c>
      <c r="D50" s="80" t="s">
        <v>88</v>
      </c>
      <c r="E50" s="81">
        <f t="shared" si="14"/>
        <v>0</v>
      </c>
      <c r="F50" s="81"/>
      <c r="G50" s="81"/>
      <c r="H50" s="82"/>
      <c r="I50" s="82"/>
      <c r="J50" s="82">
        <f t="shared" si="15"/>
        <v>0</v>
      </c>
      <c r="K50" s="82"/>
      <c r="L50" s="82"/>
      <c r="M50" s="82"/>
      <c r="N50" s="82"/>
      <c r="O50" s="82"/>
      <c r="P50" s="82"/>
      <c r="Q50" s="82">
        <f t="shared" si="16"/>
        <v>0</v>
      </c>
      <c r="R50" s="36">
        <f t="shared" si="2"/>
        <v>0</v>
      </c>
      <c r="S50" s="83"/>
      <c r="T50" s="84"/>
      <c r="U50" s="84"/>
      <c r="V50" s="84"/>
    </row>
    <row r="51" spans="1:22" s="48" customFormat="1" ht="47.25" x14ac:dyDescent="0.25">
      <c r="A51" s="44" t="s">
        <v>109</v>
      </c>
      <c r="B51" s="44" t="s">
        <v>110</v>
      </c>
      <c r="C51" s="44" t="s">
        <v>111</v>
      </c>
      <c r="D51" s="45" t="s">
        <v>112</v>
      </c>
      <c r="E51" s="46">
        <f t="shared" si="14"/>
        <v>26804400</v>
      </c>
      <c r="F51" s="46">
        <v>26804400</v>
      </c>
      <c r="G51" s="46">
        <v>18642600</v>
      </c>
      <c r="H51" s="47">
        <v>2517100</v>
      </c>
      <c r="I51" s="47"/>
      <c r="J51" s="47">
        <f t="shared" si="15"/>
        <v>240600</v>
      </c>
      <c r="K51" s="47">
        <v>240600</v>
      </c>
      <c r="L51" s="47"/>
      <c r="M51" s="47">
        <v>32800</v>
      </c>
      <c r="N51" s="47"/>
      <c r="O51" s="47"/>
      <c r="P51" s="47"/>
      <c r="Q51" s="47">
        <f t="shared" si="16"/>
        <v>27045000</v>
      </c>
      <c r="R51" s="36">
        <f t="shared" si="2"/>
        <v>27045000</v>
      </c>
      <c r="S51" s="42">
        <f>R51-Q51</f>
        <v>0</v>
      </c>
      <c r="T51" s="37">
        <f>P51-O51</f>
        <v>0</v>
      </c>
      <c r="U51" s="37"/>
      <c r="V51" s="37">
        <f>O51-N51</f>
        <v>0</v>
      </c>
    </row>
    <row r="52" spans="1:22" s="48" customFormat="1" ht="47.25" x14ac:dyDescent="0.25">
      <c r="A52" s="44" t="s">
        <v>113</v>
      </c>
      <c r="B52" s="44" t="s">
        <v>114</v>
      </c>
      <c r="C52" s="44"/>
      <c r="D52" s="45" t="s">
        <v>115</v>
      </c>
      <c r="E52" s="46">
        <f t="shared" si="14"/>
        <v>310730100</v>
      </c>
      <c r="F52" s="46">
        <f>F53+F54</f>
        <v>310730100</v>
      </c>
      <c r="G52" s="46">
        <f>G53+G54</f>
        <v>164993500</v>
      </c>
      <c r="H52" s="46">
        <f>H53+H54</f>
        <v>37773700</v>
      </c>
      <c r="I52" s="46">
        <f>I53+I54</f>
        <v>0</v>
      </c>
      <c r="J52" s="98">
        <f>+K52+N52</f>
        <v>15052303</v>
      </c>
      <c r="K52" s="47">
        <f t="shared" ref="K52:P52" si="20">K53+K54</f>
        <v>14891263</v>
      </c>
      <c r="L52" s="47">
        <f t="shared" si="20"/>
        <v>4091484</v>
      </c>
      <c r="M52" s="47">
        <f t="shared" si="20"/>
        <v>3059096</v>
      </c>
      <c r="N52" s="47">
        <f t="shared" si="20"/>
        <v>161040</v>
      </c>
      <c r="O52" s="47">
        <f t="shared" si="20"/>
        <v>0</v>
      </c>
      <c r="P52" s="47">
        <f t="shared" si="20"/>
        <v>0</v>
      </c>
      <c r="Q52" s="47">
        <f t="shared" si="16"/>
        <v>325782403</v>
      </c>
      <c r="R52" s="36">
        <f t="shared" si="2"/>
        <v>325782403</v>
      </c>
      <c r="S52" s="42">
        <f>R52-Q52</f>
        <v>0</v>
      </c>
      <c r="T52" s="37">
        <f>P52-O52</f>
        <v>0</v>
      </c>
      <c r="U52" s="37"/>
      <c r="V52" s="37">
        <f>O52-N52</f>
        <v>-161040</v>
      </c>
    </row>
    <row r="53" spans="1:22" s="85" customFormat="1" ht="63" x14ac:dyDescent="0.2">
      <c r="A53" s="77" t="s">
        <v>116</v>
      </c>
      <c r="B53" s="78">
        <v>1091</v>
      </c>
      <c r="C53" s="77" t="s">
        <v>117</v>
      </c>
      <c r="D53" s="80" t="s">
        <v>118</v>
      </c>
      <c r="E53" s="81">
        <f t="shared" si="14"/>
        <v>276840500</v>
      </c>
      <c r="F53" s="81">
        <v>276840500</v>
      </c>
      <c r="G53" s="81">
        <v>137129900</v>
      </c>
      <c r="H53" s="82">
        <v>37773700</v>
      </c>
      <c r="I53" s="82"/>
      <c r="J53" s="86">
        <f>+K53+N53</f>
        <v>15052303</v>
      </c>
      <c r="K53" s="86">
        <v>14891263</v>
      </c>
      <c r="L53" s="86">
        <v>4091484</v>
      </c>
      <c r="M53" s="86">
        <v>3059096</v>
      </c>
      <c r="N53" s="86">
        <v>161040</v>
      </c>
      <c r="O53" s="86"/>
      <c r="P53" s="86"/>
      <c r="Q53" s="82">
        <f t="shared" si="16"/>
        <v>291892803</v>
      </c>
      <c r="R53" s="36">
        <f t="shared" si="2"/>
        <v>291892803</v>
      </c>
      <c r="S53" s="83"/>
      <c r="T53" s="84"/>
      <c r="U53" s="84"/>
      <c r="V53" s="84"/>
    </row>
    <row r="54" spans="1:22" s="85" customFormat="1" ht="63" x14ac:dyDescent="0.2">
      <c r="A54" s="77" t="s">
        <v>119</v>
      </c>
      <c r="B54" s="78">
        <v>1092</v>
      </c>
      <c r="C54" s="100" t="s">
        <v>117</v>
      </c>
      <c r="D54" s="80" t="s">
        <v>120</v>
      </c>
      <c r="E54" s="81">
        <f t="shared" si="14"/>
        <v>33889600</v>
      </c>
      <c r="F54" s="81">
        <v>33889600</v>
      </c>
      <c r="G54" s="81">
        <v>27863600</v>
      </c>
      <c r="H54" s="82"/>
      <c r="I54" s="82"/>
      <c r="J54" s="82">
        <f t="shared" si="15"/>
        <v>0</v>
      </c>
      <c r="K54" s="82"/>
      <c r="L54" s="82"/>
      <c r="M54" s="82"/>
      <c r="N54" s="82"/>
      <c r="O54" s="82"/>
      <c r="P54" s="82"/>
      <c r="Q54" s="82">
        <f t="shared" si="16"/>
        <v>33889600</v>
      </c>
      <c r="R54" s="36">
        <f t="shared" si="2"/>
        <v>33889600</v>
      </c>
      <c r="S54" s="83"/>
      <c r="T54" s="84"/>
      <c r="U54" s="84"/>
      <c r="V54" s="84"/>
    </row>
    <row r="55" spans="1:22" s="48" customFormat="1" ht="31.5" x14ac:dyDescent="0.25">
      <c r="A55" s="44" t="s">
        <v>121</v>
      </c>
      <c r="B55" s="44" t="s">
        <v>122</v>
      </c>
      <c r="C55" s="44"/>
      <c r="D55" s="45" t="s">
        <v>123</v>
      </c>
      <c r="E55" s="46">
        <f t="shared" si="14"/>
        <v>250786300</v>
      </c>
      <c r="F55" s="46">
        <f>F56+F57</f>
        <v>250786300</v>
      </c>
      <c r="G55" s="46">
        <f>G56+G57</f>
        <v>0</v>
      </c>
      <c r="H55" s="46">
        <f>H56+H57</f>
        <v>0</v>
      </c>
      <c r="I55" s="46">
        <f>I56+I57</f>
        <v>0</v>
      </c>
      <c r="J55" s="47">
        <f t="shared" si="15"/>
        <v>49111200</v>
      </c>
      <c r="K55" s="46">
        <f t="shared" ref="K55:P55" si="21">K56+K57</f>
        <v>48871200</v>
      </c>
      <c r="L55" s="46">
        <f t="shared" si="21"/>
        <v>0</v>
      </c>
      <c r="M55" s="46">
        <f t="shared" si="21"/>
        <v>0</v>
      </c>
      <c r="N55" s="46">
        <f t="shared" si="21"/>
        <v>240000</v>
      </c>
      <c r="O55" s="46">
        <f t="shared" si="21"/>
        <v>46000</v>
      </c>
      <c r="P55" s="46">
        <f t="shared" si="21"/>
        <v>46000</v>
      </c>
      <c r="Q55" s="47">
        <f t="shared" si="16"/>
        <v>299897500</v>
      </c>
      <c r="R55" s="36">
        <f t="shared" si="2"/>
        <v>299897500</v>
      </c>
      <c r="S55" s="42">
        <f>R55-Q55</f>
        <v>0</v>
      </c>
      <c r="T55" s="37">
        <f>P55-O55</f>
        <v>0</v>
      </c>
      <c r="U55" s="37"/>
      <c r="V55" s="37">
        <f>O55-N55</f>
        <v>-194000</v>
      </c>
    </row>
    <row r="56" spans="1:22" s="85" customFormat="1" ht="47.25" x14ac:dyDescent="0.2">
      <c r="A56" s="77" t="s">
        <v>124</v>
      </c>
      <c r="B56" s="78">
        <v>1101</v>
      </c>
      <c r="C56" s="77" t="s">
        <v>125</v>
      </c>
      <c r="D56" s="80" t="s">
        <v>126</v>
      </c>
      <c r="E56" s="81">
        <f t="shared" si="14"/>
        <v>217710700</v>
      </c>
      <c r="F56" s="81">
        <v>217710700</v>
      </c>
      <c r="G56" s="81"/>
      <c r="H56" s="82"/>
      <c r="I56" s="82"/>
      <c r="J56" s="82">
        <f>+K56+N56</f>
        <v>49111200</v>
      </c>
      <c r="K56" s="82">
        <v>48871200</v>
      </c>
      <c r="L56" s="82"/>
      <c r="M56" s="82"/>
      <c r="N56" s="82">
        <f>194000+46000</f>
        <v>240000</v>
      </c>
      <c r="O56" s="82">
        <v>46000</v>
      </c>
      <c r="P56" s="82">
        <v>46000</v>
      </c>
      <c r="Q56" s="82">
        <f t="shared" si="16"/>
        <v>266821900</v>
      </c>
      <c r="R56" s="36">
        <f t="shared" si="2"/>
        <v>266821900</v>
      </c>
      <c r="S56" s="83"/>
      <c r="T56" s="84"/>
      <c r="U56" s="84"/>
      <c r="V56" s="84"/>
    </row>
    <row r="57" spans="1:22" s="85" customFormat="1" ht="47.25" x14ac:dyDescent="0.2">
      <c r="A57" s="77" t="s">
        <v>127</v>
      </c>
      <c r="B57" s="78">
        <v>1102</v>
      </c>
      <c r="C57" s="77" t="s">
        <v>125</v>
      </c>
      <c r="D57" s="80" t="s">
        <v>128</v>
      </c>
      <c r="E57" s="81">
        <f t="shared" si="14"/>
        <v>33075600</v>
      </c>
      <c r="F57" s="81">
        <v>33075600</v>
      </c>
      <c r="G57" s="81"/>
      <c r="H57" s="82"/>
      <c r="I57" s="82"/>
      <c r="J57" s="82">
        <f t="shared" si="15"/>
        <v>0</v>
      </c>
      <c r="K57" s="82"/>
      <c r="L57" s="82"/>
      <c r="M57" s="82"/>
      <c r="N57" s="82"/>
      <c r="O57" s="82"/>
      <c r="P57" s="82"/>
      <c r="Q57" s="82">
        <f t="shared" si="16"/>
        <v>33075600</v>
      </c>
      <c r="R57" s="36">
        <f t="shared" si="2"/>
        <v>33075600</v>
      </c>
      <c r="S57" s="83"/>
      <c r="T57" s="84"/>
      <c r="U57" s="84"/>
      <c r="V57" s="84"/>
    </row>
    <row r="58" spans="1:22" s="48" customFormat="1" ht="31.5" x14ac:dyDescent="0.25">
      <c r="A58" s="44" t="s">
        <v>129</v>
      </c>
      <c r="B58" s="44" t="s">
        <v>68</v>
      </c>
      <c r="C58" s="44" t="s">
        <v>69</v>
      </c>
      <c r="D58" s="45" t="s">
        <v>70</v>
      </c>
      <c r="E58" s="46">
        <f t="shared" si="14"/>
        <v>26207590</v>
      </c>
      <c r="F58" s="46">
        <v>26207590</v>
      </c>
      <c r="G58" s="46">
        <v>19394400</v>
      </c>
      <c r="H58" s="47">
        <v>1714100</v>
      </c>
      <c r="I58" s="47"/>
      <c r="J58" s="47">
        <f t="shared" si="15"/>
        <v>868700</v>
      </c>
      <c r="K58" s="47">
        <v>868700</v>
      </c>
      <c r="L58" s="47">
        <v>495700</v>
      </c>
      <c r="M58" s="47"/>
      <c r="N58" s="47"/>
      <c r="O58" s="47"/>
      <c r="P58" s="47"/>
      <c r="Q58" s="47">
        <f t="shared" si="16"/>
        <v>27076290</v>
      </c>
      <c r="R58" s="36">
        <f t="shared" si="2"/>
        <v>27076290</v>
      </c>
      <c r="S58" s="42">
        <f>R58-Q58</f>
        <v>0</v>
      </c>
      <c r="T58" s="37">
        <f>P58-O58</f>
        <v>0</v>
      </c>
      <c r="U58" s="37"/>
      <c r="V58" s="37">
        <f>O58-N58</f>
        <v>0</v>
      </c>
    </row>
    <row r="59" spans="1:22" s="101" customFormat="1" ht="31.5" x14ac:dyDescent="0.25">
      <c r="A59" s="44" t="s">
        <v>130</v>
      </c>
      <c r="B59" s="44" t="s">
        <v>131</v>
      </c>
      <c r="C59" s="44"/>
      <c r="D59" s="45" t="s">
        <v>132</v>
      </c>
      <c r="E59" s="47">
        <f t="shared" si="14"/>
        <v>1635200</v>
      </c>
      <c r="F59" s="47">
        <f>F60</f>
        <v>1635200</v>
      </c>
      <c r="G59" s="47">
        <f>G60</f>
        <v>600000</v>
      </c>
      <c r="H59" s="47">
        <f>H60</f>
        <v>0</v>
      </c>
      <c r="I59" s="47">
        <f>I60</f>
        <v>0</v>
      </c>
      <c r="J59" s="47">
        <f t="shared" si="15"/>
        <v>0</v>
      </c>
      <c r="K59" s="47">
        <f t="shared" ref="K59:Q59" si="22">K60</f>
        <v>0</v>
      </c>
      <c r="L59" s="47">
        <f t="shared" si="22"/>
        <v>0</v>
      </c>
      <c r="M59" s="47">
        <f t="shared" si="22"/>
        <v>0</v>
      </c>
      <c r="N59" s="47">
        <f t="shared" si="22"/>
        <v>0</v>
      </c>
      <c r="O59" s="47">
        <f t="shared" si="22"/>
        <v>0</v>
      </c>
      <c r="P59" s="47">
        <f t="shared" si="22"/>
        <v>0</v>
      </c>
      <c r="Q59" s="47">
        <f t="shared" si="22"/>
        <v>1635200</v>
      </c>
      <c r="R59" s="36">
        <f t="shared" si="2"/>
        <v>1635200</v>
      </c>
      <c r="S59" s="42"/>
      <c r="T59" s="37">
        <f>P59-O59</f>
        <v>0</v>
      </c>
      <c r="U59" s="37"/>
      <c r="V59" s="37">
        <f>O59-N59</f>
        <v>0</v>
      </c>
    </row>
    <row r="60" spans="1:22" s="85" customFormat="1" ht="15.75" x14ac:dyDescent="0.2">
      <c r="A60" s="77" t="s">
        <v>133</v>
      </c>
      <c r="B60" s="93">
        <v>1142</v>
      </c>
      <c r="C60" s="77" t="s">
        <v>101</v>
      </c>
      <c r="D60" s="102" t="s">
        <v>134</v>
      </c>
      <c r="E60" s="82">
        <f t="shared" si="14"/>
        <v>1635200</v>
      </c>
      <c r="F60" s="81">
        <v>1635200</v>
      </c>
      <c r="G60" s="81">
        <v>600000</v>
      </c>
      <c r="H60" s="82"/>
      <c r="I60" s="82"/>
      <c r="J60" s="82">
        <f t="shared" si="15"/>
        <v>0</v>
      </c>
      <c r="K60" s="82"/>
      <c r="L60" s="82"/>
      <c r="M60" s="82"/>
      <c r="N60" s="82"/>
      <c r="O60" s="82"/>
      <c r="P60" s="82">
        <f>250000-250000</f>
        <v>0</v>
      </c>
      <c r="Q60" s="82">
        <f t="shared" ref="Q60:Q81" si="23">+J60+E60</f>
        <v>1635200</v>
      </c>
      <c r="R60" s="36">
        <f t="shared" si="2"/>
        <v>1635200</v>
      </c>
      <c r="S60" s="83"/>
      <c r="T60" s="84"/>
      <c r="U60" s="84"/>
      <c r="V60" s="84"/>
    </row>
    <row r="61" spans="1:22" s="48" customFormat="1" ht="63" hidden="1" x14ac:dyDescent="0.25">
      <c r="A61" s="44" t="s">
        <v>135</v>
      </c>
      <c r="B61" s="93">
        <v>1180</v>
      </c>
      <c r="C61" s="44"/>
      <c r="D61" s="45" t="s">
        <v>136</v>
      </c>
      <c r="E61" s="47">
        <f t="shared" si="14"/>
        <v>0</v>
      </c>
      <c r="F61" s="47">
        <f t="shared" ref="F61:P61" si="24">F62+F63</f>
        <v>0</v>
      </c>
      <c r="G61" s="47">
        <f t="shared" si="24"/>
        <v>0</v>
      </c>
      <c r="H61" s="47">
        <f t="shared" si="24"/>
        <v>0</v>
      </c>
      <c r="I61" s="47">
        <f t="shared" si="24"/>
        <v>0</v>
      </c>
      <c r="J61" s="47">
        <f t="shared" si="15"/>
        <v>0</v>
      </c>
      <c r="K61" s="47">
        <f t="shared" si="24"/>
        <v>0</v>
      </c>
      <c r="L61" s="47">
        <f t="shared" si="24"/>
        <v>0</v>
      </c>
      <c r="M61" s="47">
        <f t="shared" si="24"/>
        <v>0</v>
      </c>
      <c r="N61" s="47">
        <f t="shared" si="24"/>
        <v>0</v>
      </c>
      <c r="O61" s="47">
        <f t="shared" si="24"/>
        <v>0</v>
      </c>
      <c r="P61" s="47">
        <f t="shared" si="24"/>
        <v>0</v>
      </c>
      <c r="Q61" s="47">
        <f t="shared" si="23"/>
        <v>0</v>
      </c>
      <c r="R61" s="36">
        <f t="shared" si="2"/>
        <v>0</v>
      </c>
      <c r="S61" s="42"/>
      <c r="T61" s="37"/>
      <c r="U61" s="37"/>
      <c r="V61" s="37"/>
    </row>
    <row r="62" spans="1:22" s="85" customFormat="1" ht="94.5" hidden="1" x14ac:dyDescent="0.25">
      <c r="A62" s="103" t="s">
        <v>137</v>
      </c>
      <c r="B62" s="104">
        <v>1181</v>
      </c>
      <c r="C62" s="103" t="s">
        <v>101</v>
      </c>
      <c r="D62" s="105" t="s">
        <v>138</v>
      </c>
      <c r="E62" s="106">
        <f>F62+I62</f>
        <v>0</v>
      </c>
      <c r="F62" s="106"/>
      <c r="G62" s="107"/>
      <c r="H62" s="108"/>
      <c r="I62" s="108"/>
      <c r="J62" s="86">
        <f>K62+N62</f>
        <v>0</v>
      </c>
      <c r="K62" s="108"/>
      <c r="L62" s="108"/>
      <c r="M62" s="108"/>
      <c r="N62" s="86"/>
      <c r="O62" s="86"/>
      <c r="P62" s="86"/>
      <c r="Q62" s="86">
        <f t="shared" si="23"/>
        <v>0</v>
      </c>
      <c r="R62" s="36">
        <f t="shared" si="2"/>
        <v>0</v>
      </c>
      <c r="S62" s="83"/>
      <c r="T62" s="84"/>
      <c r="U62" s="84"/>
      <c r="V62" s="84"/>
    </row>
    <row r="63" spans="1:22" s="85" customFormat="1" ht="94.5" hidden="1" x14ac:dyDescent="0.25">
      <c r="A63" s="103" t="s">
        <v>139</v>
      </c>
      <c r="B63" s="104">
        <v>1182</v>
      </c>
      <c r="C63" s="103" t="s">
        <v>101</v>
      </c>
      <c r="D63" s="105" t="s">
        <v>140</v>
      </c>
      <c r="E63" s="106">
        <f>F63+I63</f>
        <v>0</v>
      </c>
      <c r="F63" s="106"/>
      <c r="G63" s="106"/>
      <c r="H63" s="86"/>
      <c r="I63" s="86"/>
      <c r="J63" s="86">
        <f>K63+N63</f>
        <v>0</v>
      </c>
      <c r="K63" s="109"/>
      <c r="L63" s="109"/>
      <c r="M63" s="109"/>
      <c r="N63" s="86"/>
      <c r="O63" s="109"/>
      <c r="P63" s="109"/>
      <c r="Q63" s="86">
        <f t="shared" si="23"/>
        <v>0</v>
      </c>
      <c r="R63" s="36">
        <f t="shared" si="2"/>
        <v>0</v>
      </c>
      <c r="S63" s="83"/>
      <c r="T63" s="84"/>
      <c r="U63" s="84"/>
      <c r="V63" s="84"/>
    </row>
    <row r="64" spans="1:22" s="48" customFormat="1" ht="94.5" hidden="1" x14ac:dyDescent="0.2">
      <c r="A64" s="44" t="s">
        <v>141</v>
      </c>
      <c r="B64" s="110">
        <v>1190</v>
      </c>
      <c r="C64" s="44"/>
      <c r="D64" s="111" t="s">
        <v>142</v>
      </c>
      <c r="E64" s="68">
        <f>F64+I64</f>
        <v>0</v>
      </c>
      <c r="F64" s="46"/>
      <c r="G64" s="46">
        <f>G66+G65</f>
        <v>0</v>
      </c>
      <c r="H64" s="46">
        <f>H66+H65</f>
        <v>0</v>
      </c>
      <c r="I64" s="46">
        <f>I66+I65</f>
        <v>0</v>
      </c>
      <c r="J64" s="68">
        <f t="shared" si="15"/>
        <v>0</v>
      </c>
      <c r="K64" s="46">
        <f t="shared" ref="K64:P64" si="25">K66+K65</f>
        <v>0</v>
      </c>
      <c r="L64" s="46">
        <f t="shared" si="25"/>
        <v>0</v>
      </c>
      <c r="M64" s="46">
        <f t="shared" si="25"/>
        <v>0</v>
      </c>
      <c r="N64" s="46">
        <f t="shared" si="25"/>
        <v>0</v>
      </c>
      <c r="O64" s="46">
        <f t="shared" si="25"/>
        <v>0</v>
      </c>
      <c r="P64" s="46">
        <f t="shared" si="25"/>
        <v>0</v>
      </c>
      <c r="Q64" s="68">
        <f t="shared" si="23"/>
        <v>0</v>
      </c>
      <c r="R64" s="36">
        <f t="shared" si="2"/>
        <v>0</v>
      </c>
      <c r="S64" s="112"/>
      <c r="T64" s="113"/>
      <c r="U64" s="113"/>
      <c r="V64" s="113"/>
    </row>
    <row r="65" spans="1:22" s="85" customFormat="1" ht="141.75" hidden="1" x14ac:dyDescent="0.2">
      <c r="A65" s="77" t="s">
        <v>143</v>
      </c>
      <c r="B65" s="93">
        <v>1191</v>
      </c>
      <c r="C65" s="77" t="s">
        <v>101</v>
      </c>
      <c r="D65" s="80" t="s">
        <v>144</v>
      </c>
      <c r="E65" s="92">
        <f>F65+I65</f>
        <v>0</v>
      </c>
      <c r="F65" s="81"/>
      <c r="G65" s="81"/>
      <c r="H65" s="82"/>
      <c r="I65" s="82"/>
      <c r="J65" s="92">
        <f t="shared" si="15"/>
        <v>0</v>
      </c>
      <c r="K65" s="82"/>
      <c r="L65" s="82"/>
      <c r="M65" s="82"/>
      <c r="N65" s="82"/>
      <c r="O65" s="82"/>
      <c r="P65" s="82"/>
      <c r="Q65" s="92">
        <f t="shared" si="23"/>
        <v>0</v>
      </c>
      <c r="R65" s="36">
        <f t="shared" si="2"/>
        <v>0</v>
      </c>
      <c r="S65" s="83"/>
      <c r="T65" s="84"/>
      <c r="U65" s="84"/>
      <c r="V65" s="84"/>
    </row>
    <row r="66" spans="1:22" s="85" customFormat="1" ht="126" hidden="1" x14ac:dyDescent="0.2">
      <c r="A66" s="77" t="s">
        <v>145</v>
      </c>
      <c r="B66" s="93">
        <v>1192</v>
      </c>
      <c r="C66" s="77" t="s">
        <v>101</v>
      </c>
      <c r="D66" s="102" t="s">
        <v>146</v>
      </c>
      <c r="E66" s="92">
        <f t="shared" si="14"/>
        <v>0</v>
      </c>
      <c r="F66" s="81"/>
      <c r="G66" s="81"/>
      <c r="H66" s="82"/>
      <c r="I66" s="82"/>
      <c r="J66" s="92">
        <f t="shared" si="15"/>
        <v>0</v>
      </c>
      <c r="K66" s="82"/>
      <c r="L66" s="82"/>
      <c r="M66" s="82"/>
      <c r="N66" s="82"/>
      <c r="O66" s="82"/>
      <c r="P66" s="82"/>
      <c r="Q66" s="92">
        <f t="shared" si="23"/>
        <v>0</v>
      </c>
      <c r="R66" s="36">
        <f t="shared" si="2"/>
        <v>0</v>
      </c>
      <c r="S66" s="83"/>
      <c r="T66" s="84"/>
      <c r="U66" s="84"/>
      <c r="V66" s="84"/>
    </row>
    <row r="67" spans="1:22" s="48" customFormat="1" ht="63" hidden="1" x14ac:dyDescent="0.25">
      <c r="A67" s="44" t="s">
        <v>147</v>
      </c>
      <c r="B67" s="110">
        <v>1200</v>
      </c>
      <c r="C67" s="44"/>
      <c r="D67" s="111" t="s">
        <v>148</v>
      </c>
      <c r="E67" s="68">
        <f>F67+I67</f>
        <v>0</v>
      </c>
      <c r="F67" s="46"/>
      <c r="G67" s="46"/>
      <c r="H67" s="47">
        <f>H68</f>
        <v>0</v>
      </c>
      <c r="I67" s="47">
        <f>I68</f>
        <v>0</v>
      </c>
      <c r="J67" s="68">
        <f t="shared" si="15"/>
        <v>0</v>
      </c>
      <c r="K67" s="47">
        <f t="shared" ref="K67:P67" si="26">K68</f>
        <v>0</v>
      </c>
      <c r="L67" s="47">
        <f t="shared" si="26"/>
        <v>0</v>
      </c>
      <c r="M67" s="47">
        <f t="shared" si="26"/>
        <v>0</v>
      </c>
      <c r="N67" s="47">
        <f t="shared" si="26"/>
        <v>0</v>
      </c>
      <c r="O67" s="47">
        <f t="shared" si="26"/>
        <v>0</v>
      </c>
      <c r="P67" s="47">
        <f t="shared" si="26"/>
        <v>0</v>
      </c>
      <c r="Q67" s="68">
        <f t="shared" si="23"/>
        <v>0</v>
      </c>
      <c r="R67" s="36">
        <f t="shared" si="2"/>
        <v>0</v>
      </c>
      <c r="S67" s="42"/>
      <c r="T67" s="37"/>
      <c r="U67" s="37"/>
      <c r="V67" s="37"/>
    </row>
    <row r="68" spans="1:22" s="48" customFormat="1" ht="78.75" hidden="1" x14ac:dyDescent="0.25">
      <c r="A68" s="44" t="s">
        <v>149</v>
      </c>
      <c r="B68" s="59">
        <v>1210</v>
      </c>
      <c r="C68" s="44" t="s">
        <v>101</v>
      </c>
      <c r="D68" s="111" t="s">
        <v>150</v>
      </c>
      <c r="E68" s="68">
        <f t="shared" si="14"/>
        <v>0</v>
      </c>
      <c r="F68" s="46"/>
      <c r="G68" s="46"/>
      <c r="H68" s="47"/>
      <c r="I68" s="47"/>
      <c r="J68" s="68">
        <f t="shared" si="15"/>
        <v>0</v>
      </c>
      <c r="K68" s="47"/>
      <c r="L68" s="47"/>
      <c r="M68" s="47"/>
      <c r="N68" s="47"/>
      <c r="O68" s="47"/>
      <c r="P68" s="47"/>
      <c r="Q68" s="68">
        <f t="shared" si="23"/>
        <v>0</v>
      </c>
      <c r="R68" s="36">
        <f t="shared" si="2"/>
        <v>0</v>
      </c>
      <c r="S68" s="42"/>
      <c r="T68" s="37"/>
      <c r="U68" s="37"/>
      <c r="V68" s="37"/>
    </row>
    <row r="69" spans="1:22" s="48" customFormat="1" ht="47.25" hidden="1" x14ac:dyDescent="0.25">
      <c r="A69" s="44" t="s">
        <v>151</v>
      </c>
      <c r="B69" s="75">
        <v>1220</v>
      </c>
      <c r="C69" s="44"/>
      <c r="D69" s="114" t="s">
        <v>152</v>
      </c>
      <c r="E69" s="46">
        <f t="shared" ref="E69:Q69" si="27">E71+E70</f>
        <v>0</v>
      </c>
      <c r="F69" s="46">
        <f t="shared" si="27"/>
        <v>0</v>
      </c>
      <c r="G69" s="46">
        <f t="shared" si="27"/>
        <v>0</v>
      </c>
      <c r="H69" s="46">
        <f t="shared" si="27"/>
        <v>0</v>
      </c>
      <c r="I69" s="46">
        <f t="shared" si="27"/>
        <v>0</v>
      </c>
      <c r="J69" s="46">
        <f t="shared" si="27"/>
        <v>0</v>
      </c>
      <c r="K69" s="46">
        <f t="shared" si="27"/>
        <v>0</v>
      </c>
      <c r="L69" s="46">
        <f t="shared" si="27"/>
        <v>0</v>
      </c>
      <c r="M69" s="46">
        <f t="shared" si="27"/>
        <v>0</v>
      </c>
      <c r="N69" s="46">
        <f t="shared" si="27"/>
        <v>0</v>
      </c>
      <c r="O69" s="46">
        <f t="shared" si="27"/>
        <v>0</v>
      </c>
      <c r="P69" s="46">
        <f t="shared" si="27"/>
        <v>0</v>
      </c>
      <c r="Q69" s="46">
        <f t="shared" si="27"/>
        <v>0</v>
      </c>
      <c r="R69" s="36">
        <f t="shared" si="2"/>
        <v>0</v>
      </c>
      <c r="S69" s="42"/>
      <c r="T69" s="37"/>
      <c r="U69" s="37"/>
      <c r="V69" s="37"/>
    </row>
    <row r="70" spans="1:22" s="85" customFormat="1" ht="94.5" hidden="1" x14ac:dyDescent="0.2">
      <c r="A70" s="77" t="s">
        <v>153</v>
      </c>
      <c r="B70" s="78">
        <v>1221</v>
      </c>
      <c r="C70" s="77" t="s">
        <v>101</v>
      </c>
      <c r="D70" s="115" t="s">
        <v>154</v>
      </c>
      <c r="E70" s="81">
        <f>F70+I70</f>
        <v>0</v>
      </c>
      <c r="F70" s="81"/>
      <c r="G70" s="81"/>
      <c r="H70" s="81"/>
      <c r="I70" s="81"/>
      <c r="J70" s="86">
        <f>+K70+N70</f>
        <v>0</v>
      </c>
      <c r="K70" s="81"/>
      <c r="L70" s="81"/>
      <c r="M70" s="81"/>
      <c r="N70" s="81"/>
      <c r="O70" s="81"/>
      <c r="P70" s="81"/>
      <c r="Q70" s="82">
        <f>+J70+E70</f>
        <v>0</v>
      </c>
      <c r="R70" s="36">
        <f t="shared" si="2"/>
        <v>0</v>
      </c>
      <c r="S70" s="83"/>
      <c r="T70" s="84"/>
      <c r="U70" s="84"/>
      <c r="V70" s="84"/>
    </row>
    <row r="71" spans="1:22" s="85" customFormat="1" ht="78.75" hidden="1" x14ac:dyDescent="0.2">
      <c r="A71" s="77" t="s">
        <v>155</v>
      </c>
      <c r="B71" s="78">
        <v>1222</v>
      </c>
      <c r="C71" s="77" t="s">
        <v>101</v>
      </c>
      <c r="D71" s="115" t="s">
        <v>156</v>
      </c>
      <c r="E71" s="81">
        <f>F71+I71</f>
        <v>0</v>
      </c>
      <c r="F71" s="81"/>
      <c r="G71" s="81"/>
      <c r="H71" s="82"/>
      <c r="I71" s="82"/>
      <c r="J71" s="86">
        <f>+K71+N71</f>
        <v>0</v>
      </c>
      <c r="K71" s="86"/>
      <c r="L71" s="86"/>
      <c r="M71" s="86"/>
      <c r="N71" s="86"/>
      <c r="O71" s="86"/>
      <c r="P71" s="86"/>
      <c r="Q71" s="82">
        <f>+J71+E71</f>
        <v>0</v>
      </c>
      <c r="R71" s="36">
        <f t="shared" si="2"/>
        <v>0</v>
      </c>
      <c r="S71" s="83"/>
      <c r="T71" s="84"/>
      <c r="U71" s="84"/>
      <c r="V71" s="84"/>
    </row>
    <row r="72" spans="1:22" s="48" customFormat="1" ht="37.5" x14ac:dyDescent="0.25">
      <c r="A72" s="59" t="s">
        <v>157</v>
      </c>
      <c r="B72" s="59" t="s">
        <v>158</v>
      </c>
      <c r="C72" s="59" t="s">
        <v>159</v>
      </c>
      <c r="D72" s="60" t="s">
        <v>160</v>
      </c>
      <c r="E72" s="68"/>
      <c r="F72" s="46"/>
      <c r="G72" s="46"/>
      <c r="H72" s="47"/>
      <c r="I72" s="47"/>
      <c r="J72" s="47">
        <f>+K72+N72</f>
        <v>800000</v>
      </c>
      <c r="K72" s="47"/>
      <c r="L72" s="47"/>
      <c r="M72" s="47"/>
      <c r="N72" s="47">
        <v>800000</v>
      </c>
      <c r="O72" s="47">
        <v>800000</v>
      </c>
      <c r="P72" s="47">
        <v>800000</v>
      </c>
      <c r="Q72" s="47">
        <f>+J72+E72</f>
        <v>800000</v>
      </c>
      <c r="R72" s="36">
        <f t="shared" si="2"/>
        <v>800000</v>
      </c>
      <c r="S72" s="42"/>
      <c r="T72" s="37"/>
      <c r="U72" s="37"/>
      <c r="V72" s="37"/>
    </row>
    <row r="73" spans="1:22" s="17" customFormat="1" ht="47.25" hidden="1" x14ac:dyDescent="0.25">
      <c r="A73" s="65" t="s">
        <v>161</v>
      </c>
      <c r="B73" s="65" t="s">
        <v>162</v>
      </c>
      <c r="C73" s="65" t="s">
        <v>52</v>
      </c>
      <c r="D73" s="116" t="s">
        <v>163</v>
      </c>
      <c r="E73" s="68">
        <f t="shared" si="14"/>
        <v>0</v>
      </c>
      <c r="F73" s="67"/>
      <c r="G73" s="67"/>
      <c r="H73" s="68"/>
      <c r="I73" s="68"/>
      <c r="J73" s="68">
        <f t="shared" si="15"/>
        <v>0</v>
      </c>
      <c r="K73" s="68"/>
      <c r="L73" s="68"/>
      <c r="M73" s="68"/>
      <c r="N73" s="68"/>
      <c r="O73" s="68"/>
      <c r="P73" s="68"/>
      <c r="Q73" s="68">
        <f t="shared" si="23"/>
        <v>0</v>
      </c>
      <c r="R73" s="36">
        <f t="shared" si="2"/>
        <v>0</v>
      </c>
      <c r="S73" s="117"/>
      <c r="T73" s="37">
        <f>P74-O74</f>
        <v>0</v>
      </c>
      <c r="U73" s="57"/>
      <c r="V73" s="37">
        <f>O74-N74</f>
        <v>0</v>
      </c>
    </row>
    <row r="74" spans="1:22" s="48" customFormat="1" ht="47.25" x14ac:dyDescent="0.25">
      <c r="A74" s="44" t="s">
        <v>164</v>
      </c>
      <c r="B74" s="44" t="s">
        <v>165</v>
      </c>
      <c r="C74" s="44" t="s">
        <v>59</v>
      </c>
      <c r="D74" s="45" t="s">
        <v>166</v>
      </c>
      <c r="E74" s="47">
        <f t="shared" si="14"/>
        <v>44270400</v>
      </c>
      <c r="F74" s="46">
        <v>44270400</v>
      </c>
      <c r="G74" s="46"/>
      <c r="H74" s="47"/>
      <c r="I74" s="47"/>
      <c r="J74" s="47">
        <f t="shared" si="15"/>
        <v>0</v>
      </c>
      <c r="K74" s="47"/>
      <c r="L74" s="47"/>
      <c r="M74" s="47"/>
      <c r="N74" s="47"/>
      <c r="O74" s="47"/>
      <c r="P74" s="47"/>
      <c r="Q74" s="47">
        <f t="shared" si="23"/>
        <v>44270400</v>
      </c>
      <c r="R74" s="36">
        <f t="shared" si="2"/>
        <v>44270400</v>
      </c>
      <c r="S74" s="42">
        <f>R74-Q74</f>
        <v>0</v>
      </c>
      <c r="T74" s="37">
        <f t="shared" si="3"/>
        <v>0</v>
      </c>
      <c r="U74" s="37"/>
      <c r="V74" s="37">
        <f>O74-N74</f>
        <v>0</v>
      </c>
    </row>
    <row r="75" spans="1:22" s="58" customFormat="1" ht="47.25" hidden="1" x14ac:dyDescent="0.25">
      <c r="A75" s="59" t="s">
        <v>167</v>
      </c>
      <c r="B75" s="59" t="s">
        <v>168</v>
      </c>
      <c r="C75" s="59" t="s">
        <v>59</v>
      </c>
      <c r="D75" s="60" t="s">
        <v>169</v>
      </c>
      <c r="E75" s="47">
        <f t="shared" si="14"/>
        <v>0</v>
      </c>
      <c r="F75" s="97"/>
      <c r="G75" s="97"/>
      <c r="H75" s="98"/>
      <c r="I75" s="98"/>
      <c r="J75" s="47">
        <f t="shared" si="15"/>
        <v>0</v>
      </c>
      <c r="K75" s="118"/>
      <c r="L75" s="118"/>
      <c r="M75" s="118"/>
      <c r="N75" s="98"/>
      <c r="O75" s="98"/>
      <c r="P75" s="98"/>
      <c r="Q75" s="47">
        <f t="shared" si="23"/>
        <v>0</v>
      </c>
      <c r="R75" s="36">
        <f t="shared" si="2"/>
        <v>0</v>
      </c>
      <c r="S75" s="56">
        <f>R75-Q75</f>
        <v>0</v>
      </c>
      <c r="T75" s="37">
        <f t="shared" si="3"/>
        <v>0</v>
      </c>
      <c r="U75" s="57"/>
      <c r="V75" s="37">
        <f>O75-N75</f>
        <v>0</v>
      </c>
    </row>
    <row r="76" spans="1:22" s="48" customFormat="1" ht="63" x14ac:dyDescent="0.25">
      <c r="A76" s="44" t="s">
        <v>170</v>
      </c>
      <c r="B76" s="119">
        <v>9330</v>
      </c>
      <c r="C76" s="44" t="s">
        <v>59</v>
      </c>
      <c r="D76" s="120" t="s">
        <v>171</v>
      </c>
      <c r="E76" s="68">
        <f t="shared" si="14"/>
        <v>21655900</v>
      </c>
      <c r="F76" s="46">
        <v>16116100</v>
      </c>
      <c r="G76" s="46"/>
      <c r="H76" s="47"/>
      <c r="I76" s="47">
        <v>5539800</v>
      </c>
      <c r="J76" s="47">
        <f t="shared" si="15"/>
        <v>0</v>
      </c>
      <c r="K76" s="121"/>
      <c r="L76" s="121"/>
      <c r="M76" s="121"/>
      <c r="N76" s="47"/>
      <c r="O76" s="121"/>
      <c r="P76" s="121"/>
      <c r="Q76" s="47">
        <f t="shared" si="23"/>
        <v>21655900</v>
      </c>
      <c r="R76" s="36">
        <f t="shared" si="2"/>
        <v>21655900</v>
      </c>
      <c r="S76" s="42">
        <f>R76-Q76</f>
        <v>0</v>
      </c>
      <c r="T76" s="37">
        <f t="shared" si="3"/>
        <v>0</v>
      </c>
      <c r="U76" s="37"/>
      <c r="V76" s="37">
        <f>O76-N76</f>
        <v>0</v>
      </c>
    </row>
    <row r="77" spans="1:22" s="58" customFormat="1" ht="78.75" hidden="1" x14ac:dyDescent="0.25">
      <c r="A77" s="59" t="s">
        <v>172</v>
      </c>
      <c r="B77" s="122">
        <v>9350</v>
      </c>
      <c r="C77" s="59" t="s">
        <v>59</v>
      </c>
      <c r="D77" s="123" t="s">
        <v>173</v>
      </c>
      <c r="E77" s="124">
        <f t="shared" si="14"/>
        <v>0</v>
      </c>
      <c r="F77" s="61"/>
      <c r="G77" s="61"/>
      <c r="H77" s="63"/>
      <c r="I77" s="63"/>
      <c r="J77" s="63">
        <f t="shared" si="15"/>
        <v>0</v>
      </c>
      <c r="K77" s="125"/>
      <c r="L77" s="125"/>
      <c r="M77" s="125"/>
      <c r="N77" s="63"/>
      <c r="O77" s="125"/>
      <c r="P77" s="125"/>
      <c r="Q77" s="63">
        <f t="shared" si="23"/>
        <v>0</v>
      </c>
      <c r="R77" s="36">
        <f t="shared" si="2"/>
        <v>0</v>
      </c>
      <c r="S77" s="56"/>
      <c r="T77" s="37">
        <f t="shared" si="3"/>
        <v>0</v>
      </c>
      <c r="U77" s="57"/>
      <c r="V77" s="37">
        <f>O77-N77</f>
        <v>0</v>
      </c>
    </row>
    <row r="78" spans="1:22" s="58" customFormat="1" ht="78.75" hidden="1" x14ac:dyDescent="0.25">
      <c r="A78" s="59" t="s">
        <v>174</v>
      </c>
      <c r="B78" s="122">
        <v>9360</v>
      </c>
      <c r="C78" s="59" t="s">
        <v>59</v>
      </c>
      <c r="D78" s="126" t="s">
        <v>175</v>
      </c>
      <c r="E78" s="61">
        <f t="shared" si="14"/>
        <v>0</v>
      </c>
      <c r="F78" s="61"/>
      <c r="G78" s="61"/>
      <c r="H78" s="61"/>
      <c r="I78" s="61"/>
      <c r="J78" s="63">
        <f t="shared" si="15"/>
        <v>0</v>
      </c>
      <c r="K78" s="127"/>
      <c r="L78" s="127"/>
      <c r="M78" s="127"/>
      <c r="N78" s="61"/>
      <c r="O78" s="127"/>
      <c r="P78" s="127"/>
      <c r="Q78" s="61">
        <f t="shared" si="23"/>
        <v>0</v>
      </c>
      <c r="R78" s="36">
        <f t="shared" si="2"/>
        <v>0</v>
      </c>
      <c r="S78" s="56"/>
      <c r="T78" s="37">
        <f t="shared" si="3"/>
        <v>0</v>
      </c>
      <c r="U78" s="57"/>
      <c r="V78" s="37">
        <f>O78-N78</f>
        <v>0</v>
      </c>
    </row>
    <row r="79" spans="1:22" s="58" customFormat="1" ht="94.5" hidden="1" x14ac:dyDescent="0.25">
      <c r="A79" s="128" t="s">
        <v>176</v>
      </c>
      <c r="B79" s="129">
        <v>9380</v>
      </c>
      <c r="C79" s="128" t="s">
        <v>59</v>
      </c>
      <c r="D79" s="130" t="s">
        <v>177</v>
      </c>
      <c r="E79" s="131">
        <f t="shared" si="14"/>
        <v>0</v>
      </c>
      <c r="F79" s="131"/>
      <c r="G79" s="131"/>
      <c r="H79" s="132"/>
      <c r="I79" s="132"/>
      <c r="J79" s="132">
        <f t="shared" si="15"/>
        <v>0</v>
      </c>
      <c r="K79" s="133"/>
      <c r="L79" s="133"/>
      <c r="M79" s="133"/>
      <c r="N79" s="132"/>
      <c r="O79" s="133"/>
      <c r="P79" s="133"/>
      <c r="Q79" s="132">
        <f t="shared" si="23"/>
        <v>0</v>
      </c>
      <c r="R79" s="36">
        <f t="shared" si="2"/>
        <v>0</v>
      </c>
      <c r="S79" s="56"/>
      <c r="T79" s="37"/>
      <c r="U79" s="57"/>
      <c r="V79" s="37"/>
    </row>
    <row r="80" spans="1:22" s="58" customFormat="1" ht="15.75" hidden="1" x14ac:dyDescent="0.25">
      <c r="A80" s="59" t="s">
        <v>178</v>
      </c>
      <c r="B80" s="59" t="s">
        <v>58</v>
      </c>
      <c r="C80" s="59" t="s">
        <v>59</v>
      </c>
      <c r="D80" s="134" t="s">
        <v>179</v>
      </c>
      <c r="E80" s="61">
        <f t="shared" si="14"/>
        <v>0</v>
      </c>
      <c r="F80" s="61"/>
      <c r="G80" s="61"/>
      <c r="H80" s="61"/>
      <c r="I80" s="61"/>
      <c r="J80" s="63">
        <f t="shared" si="15"/>
        <v>0</v>
      </c>
      <c r="K80" s="127"/>
      <c r="L80" s="127"/>
      <c r="M80" s="127"/>
      <c r="N80" s="61"/>
      <c r="O80" s="127"/>
      <c r="P80" s="127"/>
      <c r="Q80" s="61">
        <f t="shared" si="23"/>
        <v>0</v>
      </c>
      <c r="R80" s="36">
        <f t="shared" si="2"/>
        <v>0</v>
      </c>
      <c r="S80" s="56">
        <f>R80-Q80</f>
        <v>0</v>
      </c>
      <c r="T80" s="37">
        <f t="shared" si="3"/>
        <v>0</v>
      </c>
      <c r="U80" s="57"/>
      <c r="V80" s="37">
        <f>O80-N80</f>
        <v>0</v>
      </c>
    </row>
    <row r="81" spans="1:23" s="58" customFormat="1" ht="63" hidden="1" x14ac:dyDescent="0.25">
      <c r="A81" s="135" t="s">
        <v>180</v>
      </c>
      <c r="B81" s="135" t="s">
        <v>62</v>
      </c>
      <c r="C81" s="135" t="s">
        <v>59</v>
      </c>
      <c r="D81" s="69" t="s">
        <v>63</v>
      </c>
      <c r="E81" s="98">
        <f t="shared" si="14"/>
        <v>0</v>
      </c>
      <c r="F81" s="98"/>
      <c r="G81" s="98"/>
      <c r="H81" s="98"/>
      <c r="I81" s="98"/>
      <c r="J81" s="98">
        <f t="shared" si="15"/>
        <v>0</v>
      </c>
      <c r="K81" s="98"/>
      <c r="L81" s="98"/>
      <c r="M81" s="98"/>
      <c r="N81" s="98"/>
      <c r="O81" s="98"/>
      <c r="P81" s="98"/>
      <c r="Q81" s="98">
        <f t="shared" si="23"/>
        <v>0</v>
      </c>
      <c r="R81" s="36">
        <f t="shared" si="2"/>
        <v>0</v>
      </c>
      <c r="S81" s="56"/>
      <c r="T81" s="37"/>
      <c r="U81" s="57"/>
      <c r="V81" s="37"/>
    </row>
    <row r="82" spans="1:23" s="140" customFormat="1" ht="47.25" x14ac:dyDescent="0.25">
      <c r="A82" s="136" t="s">
        <v>181</v>
      </c>
      <c r="B82" s="136"/>
      <c r="C82" s="136"/>
      <c r="D82" s="137" t="s">
        <v>182</v>
      </c>
      <c r="E82" s="138">
        <f>+E85+E90+E91+E92+E94+E95+E96+E98+E99+E100+E102+E101+E97+E93+E110+E89+E106+E109+E103+E104+E105+E108+E107</f>
        <v>271503000</v>
      </c>
      <c r="F82" s="138">
        <f t="shared" ref="F82:Q82" si="28">+F85+F90+F91+F92+F94+F95+F96+F98+F99+F100+F102+F101+F97+F93+F110+F89+F106+F109+F103+F104+F105+F108+F107</f>
        <v>271503000</v>
      </c>
      <c r="G82" s="138">
        <f t="shared" si="28"/>
        <v>0</v>
      </c>
      <c r="H82" s="138">
        <f t="shared" si="28"/>
        <v>0</v>
      </c>
      <c r="I82" s="138">
        <f t="shared" si="28"/>
        <v>0</v>
      </c>
      <c r="J82" s="138">
        <f t="shared" si="28"/>
        <v>63893400</v>
      </c>
      <c r="K82" s="138">
        <f t="shared" si="28"/>
        <v>60036100</v>
      </c>
      <c r="L82" s="138">
        <f t="shared" si="28"/>
        <v>0</v>
      </c>
      <c r="M82" s="138">
        <f t="shared" si="28"/>
        <v>0</v>
      </c>
      <c r="N82" s="138">
        <f t="shared" si="28"/>
        <v>3857300</v>
      </c>
      <c r="O82" s="138">
        <f t="shared" si="28"/>
        <v>2720500</v>
      </c>
      <c r="P82" s="138">
        <f t="shared" si="28"/>
        <v>2720500</v>
      </c>
      <c r="Q82" s="138">
        <f t="shared" si="28"/>
        <v>335396400</v>
      </c>
      <c r="R82" s="36">
        <f t="shared" ref="R82:R145" si="29">+E82+J82</f>
        <v>335396400</v>
      </c>
      <c r="S82" s="139">
        <f>R82-Q82</f>
        <v>0</v>
      </c>
      <c r="T82" s="37">
        <f t="shared" si="3"/>
        <v>0</v>
      </c>
      <c r="U82" s="37"/>
      <c r="V82" s="37">
        <f>O82-N82</f>
        <v>-1136800</v>
      </c>
    </row>
    <row r="83" spans="1:23" s="140" customFormat="1" ht="47.25" x14ac:dyDescent="0.25">
      <c r="A83" s="136" t="s">
        <v>183</v>
      </c>
      <c r="B83" s="136"/>
      <c r="C83" s="136"/>
      <c r="D83" s="137" t="s">
        <v>182</v>
      </c>
      <c r="E83" s="138">
        <f t="shared" ref="E83:Q83" si="30">SUM(E89:E110)+E87+E86+E88</f>
        <v>271503000</v>
      </c>
      <c r="F83" s="138">
        <f t="shared" si="30"/>
        <v>271503000</v>
      </c>
      <c r="G83" s="138">
        <f t="shared" si="30"/>
        <v>0</v>
      </c>
      <c r="H83" s="141">
        <f t="shared" si="30"/>
        <v>0</v>
      </c>
      <c r="I83" s="141">
        <f t="shared" si="30"/>
        <v>0</v>
      </c>
      <c r="J83" s="141">
        <f t="shared" si="30"/>
        <v>63893400</v>
      </c>
      <c r="K83" s="141">
        <f t="shared" si="30"/>
        <v>60036100</v>
      </c>
      <c r="L83" s="141">
        <f t="shared" si="30"/>
        <v>0</v>
      </c>
      <c r="M83" s="141">
        <f t="shared" si="30"/>
        <v>0</v>
      </c>
      <c r="N83" s="141">
        <f t="shared" si="30"/>
        <v>3857300</v>
      </c>
      <c r="O83" s="141">
        <f t="shared" si="30"/>
        <v>2720500</v>
      </c>
      <c r="P83" s="141">
        <f t="shared" si="30"/>
        <v>2720500</v>
      </c>
      <c r="Q83" s="141">
        <f t="shared" si="30"/>
        <v>335396400</v>
      </c>
      <c r="R83" s="36">
        <f t="shared" si="29"/>
        <v>335396400</v>
      </c>
      <c r="S83" s="139">
        <f>R83-Q83</f>
        <v>0</v>
      </c>
      <c r="T83" s="37">
        <f t="shared" si="3"/>
        <v>0</v>
      </c>
      <c r="U83" s="37"/>
      <c r="V83" s="37">
        <f>O83-N83</f>
        <v>-1136800</v>
      </c>
      <c r="W83" s="139"/>
    </row>
    <row r="84" spans="1:23" s="148" customFormat="1" ht="15.75" hidden="1" x14ac:dyDescent="0.25">
      <c r="A84" s="142"/>
      <c r="B84" s="142"/>
      <c r="C84" s="142"/>
      <c r="D84" s="143"/>
      <c r="E84" s="144">
        <f t="shared" ref="E84:Q84" si="31">E83-E85-E89-E90-E103</f>
        <v>193075800</v>
      </c>
      <c r="F84" s="144">
        <f t="shared" si="31"/>
        <v>193075800</v>
      </c>
      <c r="G84" s="144">
        <f t="shared" si="31"/>
        <v>0</v>
      </c>
      <c r="H84" s="145">
        <f t="shared" si="31"/>
        <v>0</v>
      </c>
      <c r="I84" s="145">
        <f t="shared" si="31"/>
        <v>0</v>
      </c>
      <c r="J84" s="145">
        <f t="shared" si="31"/>
        <v>2950500</v>
      </c>
      <c r="K84" s="145">
        <f t="shared" si="31"/>
        <v>230000</v>
      </c>
      <c r="L84" s="145">
        <f t="shared" si="31"/>
        <v>0</v>
      </c>
      <c r="M84" s="145">
        <f t="shared" si="31"/>
        <v>0</v>
      </c>
      <c r="N84" s="145">
        <f t="shared" si="31"/>
        <v>2720500</v>
      </c>
      <c r="O84" s="145">
        <f t="shared" si="31"/>
        <v>2720500</v>
      </c>
      <c r="P84" s="145">
        <f t="shared" si="31"/>
        <v>2720500</v>
      </c>
      <c r="Q84" s="145">
        <f t="shared" si="31"/>
        <v>196026300</v>
      </c>
      <c r="R84" s="36">
        <f t="shared" si="29"/>
        <v>196026300</v>
      </c>
      <c r="S84" s="146"/>
      <c r="T84" s="37">
        <f t="shared" si="3"/>
        <v>0</v>
      </c>
      <c r="U84" s="147"/>
      <c r="V84" s="147">
        <f>O84-N84</f>
        <v>0</v>
      </c>
      <c r="W84" s="146"/>
    </row>
    <row r="85" spans="1:23" ht="31.5" x14ac:dyDescent="0.25">
      <c r="A85" s="44" t="s">
        <v>184</v>
      </c>
      <c r="B85" s="44" t="s">
        <v>122</v>
      </c>
      <c r="C85" s="44"/>
      <c r="D85" s="45" t="s">
        <v>123</v>
      </c>
      <c r="E85" s="46">
        <f t="shared" ref="E85:Q85" si="32">E86+E87+E88</f>
        <v>64196200</v>
      </c>
      <c r="F85" s="46">
        <f t="shared" si="32"/>
        <v>64196200</v>
      </c>
      <c r="G85" s="46">
        <f t="shared" si="32"/>
        <v>0</v>
      </c>
      <c r="H85" s="47">
        <f t="shared" si="32"/>
        <v>0</v>
      </c>
      <c r="I85" s="47">
        <f t="shared" si="32"/>
        <v>0</v>
      </c>
      <c r="J85" s="47">
        <f t="shared" si="32"/>
        <v>50039600</v>
      </c>
      <c r="K85" s="47">
        <f t="shared" si="32"/>
        <v>48989600</v>
      </c>
      <c r="L85" s="47">
        <f t="shared" si="32"/>
        <v>0</v>
      </c>
      <c r="M85" s="47">
        <f t="shared" si="32"/>
        <v>0</v>
      </c>
      <c r="N85" s="47">
        <f t="shared" si="32"/>
        <v>1050000</v>
      </c>
      <c r="O85" s="47">
        <f t="shared" si="32"/>
        <v>0</v>
      </c>
      <c r="P85" s="47">
        <f t="shared" si="32"/>
        <v>0</v>
      </c>
      <c r="Q85" s="47">
        <f t="shared" si="32"/>
        <v>114235800</v>
      </c>
      <c r="R85" s="36">
        <f t="shared" si="29"/>
        <v>114235800</v>
      </c>
      <c r="S85" s="139">
        <f>R85-Q85</f>
        <v>0</v>
      </c>
      <c r="T85" s="37">
        <f t="shared" si="3"/>
        <v>0</v>
      </c>
      <c r="U85" s="37"/>
      <c r="V85" s="37">
        <f>O85-N85</f>
        <v>-1050000</v>
      </c>
    </row>
    <row r="86" spans="1:23" s="152" customFormat="1" ht="47.25" x14ac:dyDescent="0.2">
      <c r="A86" s="77" t="s">
        <v>185</v>
      </c>
      <c r="B86" s="78">
        <v>1101</v>
      </c>
      <c r="C86" s="77" t="s">
        <v>125</v>
      </c>
      <c r="D86" s="80" t="s">
        <v>126</v>
      </c>
      <c r="E86" s="81">
        <f>F86+I86</f>
        <v>58988000</v>
      </c>
      <c r="F86" s="81">
        <v>58988000</v>
      </c>
      <c r="G86" s="81"/>
      <c r="H86" s="82"/>
      <c r="I86" s="82"/>
      <c r="J86" s="149">
        <f>+K86+N86</f>
        <v>50039600</v>
      </c>
      <c r="K86" s="149">
        <v>48989600</v>
      </c>
      <c r="L86" s="149"/>
      <c r="M86" s="149"/>
      <c r="N86" s="149">
        <v>1050000</v>
      </c>
      <c r="O86" s="149"/>
      <c r="P86" s="149"/>
      <c r="Q86" s="149">
        <f t="shared" ref="Q86:Q110" si="33">+J86+E86</f>
        <v>109027600</v>
      </c>
      <c r="R86" s="150">
        <f t="shared" si="29"/>
        <v>109027600</v>
      </c>
      <c r="S86" s="151"/>
      <c r="T86" s="84"/>
      <c r="U86" s="84"/>
      <c r="V86" s="84"/>
    </row>
    <row r="87" spans="1:23" s="152" customFormat="1" ht="47.25" x14ac:dyDescent="0.2">
      <c r="A87" s="77" t="s">
        <v>186</v>
      </c>
      <c r="B87" s="78">
        <v>1102</v>
      </c>
      <c r="C87" s="77" t="s">
        <v>125</v>
      </c>
      <c r="D87" s="80" t="s">
        <v>128</v>
      </c>
      <c r="E87" s="81">
        <f>F87+I87</f>
        <v>5208200</v>
      </c>
      <c r="F87" s="81">
        <v>5208200</v>
      </c>
      <c r="G87" s="81"/>
      <c r="H87" s="82"/>
      <c r="I87" s="82"/>
      <c r="J87" s="149">
        <f t="shared" ref="J87:J110" si="34">+K87+N87</f>
        <v>0</v>
      </c>
      <c r="K87" s="149"/>
      <c r="L87" s="149"/>
      <c r="M87" s="149"/>
      <c r="N87" s="149"/>
      <c r="O87" s="149"/>
      <c r="P87" s="149"/>
      <c r="Q87" s="149">
        <f t="shared" si="33"/>
        <v>5208200</v>
      </c>
      <c r="R87" s="150">
        <f t="shared" si="29"/>
        <v>5208200</v>
      </c>
      <c r="S87" s="151"/>
      <c r="T87" s="84"/>
      <c r="U87" s="84"/>
      <c r="V87" s="84"/>
    </row>
    <row r="88" spans="1:23" ht="110.25" hidden="1" x14ac:dyDescent="0.25">
      <c r="A88" s="44" t="s">
        <v>187</v>
      </c>
      <c r="B88" s="153">
        <v>1104</v>
      </c>
      <c r="C88" s="44" t="s">
        <v>125</v>
      </c>
      <c r="D88" s="80" t="s">
        <v>188</v>
      </c>
      <c r="E88" s="46">
        <f>F88+I88</f>
        <v>0</v>
      </c>
      <c r="F88" s="46"/>
      <c r="G88" s="46"/>
      <c r="H88" s="47"/>
      <c r="I88" s="47"/>
      <c r="J88" s="154">
        <f t="shared" si="34"/>
        <v>0</v>
      </c>
      <c r="K88" s="154"/>
      <c r="L88" s="154"/>
      <c r="M88" s="154"/>
      <c r="N88" s="154"/>
      <c r="O88" s="154"/>
      <c r="P88" s="154"/>
      <c r="Q88" s="154">
        <f>+J88+E88</f>
        <v>0</v>
      </c>
      <c r="R88" s="36">
        <f t="shared" si="29"/>
        <v>0</v>
      </c>
      <c r="S88" s="139"/>
      <c r="T88" s="37"/>
      <c r="U88" s="37"/>
      <c r="V88" s="37"/>
    </row>
    <row r="89" spans="1:23" ht="15.75" x14ac:dyDescent="0.25">
      <c r="A89" s="44" t="s">
        <v>189</v>
      </c>
      <c r="B89" s="44" t="s">
        <v>190</v>
      </c>
      <c r="C89" s="44" t="s">
        <v>191</v>
      </c>
      <c r="D89" s="45" t="s">
        <v>192</v>
      </c>
      <c r="E89" s="155">
        <f t="shared" ref="E89:E110" si="35">F89+I89</f>
        <v>12830600</v>
      </c>
      <c r="F89" s="155">
        <v>12830600</v>
      </c>
      <c r="G89" s="155"/>
      <c r="H89" s="154"/>
      <c r="I89" s="154"/>
      <c r="J89" s="154">
        <f t="shared" si="34"/>
        <v>8091300</v>
      </c>
      <c r="K89" s="154">
        <v>8004500</v>
      </c>
      <c r="L89" s="154"/>
      <c r="M89" s="154"/>
      <c r="N89" s="154">
        <v>86800</v>
      </c>
      <c r="O89" s="154"/>
      <c r="P89" s="154"/>
      <c r="Q89" s="154">
        <f t="shared" si="33"/>
        <v>20921900</v>
      </c>
      <c r="R89" s="36">
        <f t="shared" si="29"/>
        <v>20921900</v>
      </c>
      <c r="S89" s="139">
        <f>R89-Q89</f>
        <v>0</v>
      </c>
      <c r="T89" s="37">
        <f t="shared" si="3"/>
        <v>0</v>
      </c>
      <c r="U89" s="37"/>
      <c r="V89" s="37">
        <f t="shared" ref="V89:V102" si="36">O89-N89</f>
        <v>-86800</v>
      </c>
    </row>
    <row r="90" spans="1:23" ht="31.5" x14ac:dyDescent="0.25">
      <c r="A90" s="44" t="s">
        <v>193</v>
      </c>
      <c r="B90" s="44" t="s">
        <v>68</v>
      </c>
      <c r="C90" s="44" t="s">
        <v>69</v>
      </c>
      <c r="D90" s="45" t="s">
        <v>70</v>
      </c>
      <c r="E90" s="155">
        <f t="shared" si="35"/>
        <v>1400400</v>
      </c>
      <c r="F90" s="155">
        <v>1400400</v>
      </c>
      <c r="G90" s="155"/>
      <c r="H90" s="154"/>
      <c r="I90" s="154"/>
      <c r="J90" s="154">
        <f t="shared" si="34"/>
        <v>2812000</v>
      </c>
      <c r="K90" s="154">
        <v>2812000</v>
      </c>
      <c r="L90" s="154"/>
      <c r="M90" s="154"/>
      <c r="N90" s="154"/>
      <c r="O90" s="154"/>
      <c r="P90" s="154"/>
      <c r="Q90" s="154">
        <f t="shared" si="33"/>
        <v>4212400</v>
      </c>
      <c r="R90" s="36">
        <f t="shared" si="29"/>
        <v>4212400</v>
      </c>
      <c r="S90" s="139">
        <f>R90-Q90</f>
        <v>0</v>
      </c>
      <c r="T90" s="37">
        <f t="shared" si="3"/>
        <v>0</v>
      </c>
      <c r="U90" s="37"/>
      <c r="V90" s="37">
        <f t="shared" si="36"/>
        <v>0</v>
      </c>
    </row>
    <row r="91" spans="1:23" ht="31.5" x14ac:dyDescent="0.25">
      <c r="A91" s="44" t="s">
        <v>194</v>
      </c>
      <c r="B91" s="44" t="s">
        <v>195</v>
      </c>
      <c r="C91" s="44" t="s">
        <v>196</v>
      </c>
      <c r="D91" s="45" t="s">
        <v>197</v>
      </c>
      <c r="E91" s="155">
        <f t="shared" si="35"/>
        <v>31734500</v>
      </c>
      <c r="F91" s="155">
        <v>31734500</v>
      </c>
      <c r="G91" s="155"/>
      <c r="H91" s="154"/>
      <c r="I91" s="154"/>
      <c r="J91" s="154">
        <f t="shared" si="34"/>
        <v>300000</v>
      </c>
      <c r="K91" s="154"/>
      <c r="L91" s="154"/>
      <c r="M91" s="154"/>
      <c r="N91" s="154">
        <v>300000</v>
      </c>
      <c r="O91" s="154">
        <v>300000</v>
      </c>
      <c r="P91" s="154">
        <v>300000</v>
      </c>
      <c r="Q91" s="154">
        <f t="shared" si="33"/>
        <v>32034500</v>
      </c>
      <c r="R91" s="36">
        <f t="shared" si="29"/>
        <v>32034500</v>
      </c>
      <c r="S91" s="139"/>
      <c r="T91" s="37">
        <f t="shared" si="3"/>
        <v>0</v>
      </c>
      <c r="U91" s="37"/>
      <c r="V91" s="37">
        <f t="shared" si="36"/>
        <v>0</v>
      </c>
    </row>
    <row r="92" spans="1:23" ht="31.5" x14ac:dyDescent="0.25">
      <c r="A92" s="44" t="s">
        <v>198</v>
      </c>
      <c r="B92" s="44" t="s">
        <v>199</v>
      </c>
      <c r="C92" s="44" t="s">
        <v>200</v>
      </c>
      <c r="D92" s="45" t="s">
        <v>201</v>
      </c>
      <c r="E92" s="155">
        <f t="shared" si="35"/>
        <v>37771500</v>
      </c>
      <c r="F92" s="155">
        <v>37771500</v>
      </c>
      <c r="G92" s="155"/>
      <c r="H92" s="154"/>
      <c r="I92" s="154"/>
      <c r="J92" s="154">
        <f t="shared" si="34"/>
        <v>920500</v>
      </c>
      <c r="K92" s="154"/>
      <c r="L92" s="154"/>
      <c r="M92" s="154"/>
      <c r="N92" s="154">
        <v>920500</v>
      </c>
      <c r="O92" s="154">
        <v>920500</v>
      </c>
      <c r="P92" s="154">
        <v>920500</v>
      </c>
      <c r="Q92" s="154">
        <f t="shared" si="33"/>
        <v>38692000</v>
      </c>
      <c r="R92" s="36">
        <f t="shared" si="29"/>
        <v>38692000</v>
      </c>
      <c r="S92" s="139">
        <f t="shared" ref="S92:S102" si="37">R92-Q92</f>
        <v>0</v>
      </c>
      <c r="T92" s="37">
        <f t="shared" si="3"/>
        <v>0</v>
      </c>
      <c r="U92" s="37"/>
      <c r="V92" s="37">
        <f t="shared" si="36"/>
        <v>0</v>
      </c>
    </row>
    <row r="93" spans="1:23" ht="31.5" x14ac:dyDescent="0.25">
      <c r="A93" s="44" t="s">
        <v>202</v>
      </c>
      <c r="B93" s="44" t="s">
        <v>203</v>
      </c>
      <c r="C93" s="44" t="s">
        <v>204</v>
      </c>
      <c r="D93" s="45" t="s">
        <v>205</v>
      </c>
      <c r="E93" s="155">
        <f t="shared" si="35"/>
        <v>5602600</v>
      </c>
      <c r="F93" s="155">
        <v>5602600</v>
      </c>
      <c r="G93" s="155"/>
      <c r="H93" s="154"/>
      <c r="I93" s="154"/>
      <c r="J93" s="154">
        <f t="shared" si="34"/>
        <v>0</v>
      </c>
      <c r="K93" s="154"/>
      <c r="L93" s="154"/>
      <c r="M93" s="154"/>
      <c r="N93" s="154"/>
      <c r="O93" s="154"/>
      <c r="P93" s="154"/>
      <c r="Q93" s="154">
        <f t="shared" si="33"/>
        <v>5602600</v>
      </c>
      <c r="R93" s="36">
        <f t="shared" si="29"/>
        <v>5602600</v>
      </c>
      <c r="S93" s="139">
        <f t="shared" si="37"/>
        <v>0</v>
      </c>
      <c r="T93" s="37">
        <f t="shared" si="3"/>
        <v>0</v>
      </c>
      <c r="U93" s="37"/>
      <c r="V93" s="37">
        <f t="shared" si="36"/>
        <v>0</v>
      </c>
    </row>
    <row r="94" spans="1:23" ht="15.75" x14ac:dyDescent="0.25">
      <c r="A94" s="44" t="s">
        <v>206</v>
      </c>
      <c r="B94" s="44" t="s">
        <v>207</v>
      </c>
      <c r="C94" s="44" t="s">
        <v>208</v>
      </c>
      <c r="D94" s="45" t="s">
        <v>209</v>
      </c>
      <c r="E94" s="155">
        <f t="shared" si="35"/>
        <v>4276000</v>
      </c>
      <c r="F94" s="155">
        <v>4276000</v>
      </c>
      <c r="G94" s="155"/>
      <c r="H94" s="154"/>
      <c r="I94" s="154"/>
      <c r="J94" s="154">
        <f t="shared" si="34"/>
        <v>0</v>
      </c>
      <c r="K94" s="154"/>
      <c r="L94" s="154"/>
      <c r="M94" s="154"/>
      <c r="N94" s="154"/>
      <c r="O94" s="154"/>
      <c r="P94" s="154"/>
      <c r="Q94" s="154">
        <f t="shared" si="33"/>
        <v>4276000</v>
      </c>
      <c r="R94" s="36">
        <f t="shared" si="29"/>
        <v>4276000</v>
      </c>
      <c r="S94" s="139">
        <f t="shared" si="37"/>
        <v>0</v>
      </c>
      <c r="T94" s="37">
        <f t="shared" si="3"/>
        <v>0</v>
      </c>
      <c r="U94" s="37"/>
      <c r="V94" s="37">
        <f t="shared" si="36"/>
        <v>0</v>
      </c>
    </row>
    <row r="95" spans="1:23" ht="47.25" x14ac:dyDescent="0.25">
      <c r="A95" s="44" t="s">
        <v>210</v>
      </c>
      <c r="B95" s="44" t="s">
        <v>211</v>
      </c>
      <c r="C95" s="44" t="s">
        <v>212</v>
      </c>
      <c r="D95" s="45" t="s">
        <v>213</v>
      </c>
      <c r="E95" s="155">
        <f t="shared" si="35"/>
        <v>29574720</v>
      </c>
      <c r="F95" s="155">
        <v>29574720</v>
      </c>
      <c r="G95" s="155"/>
      <c r="H95" s="154"/>
      <c r="I95" s="154"/>
      <c r="J95" s="154">
        <f t="shared" si="34"/>
        <v>50000</v>
      </c>
      <c r="K95" s="154"/>
      <c r="L95" s="154"/>
      <c r="M95" s="154"/>
      <c r="N95" s="154">
        <v>50000</v>
      </c>
      <c r="O95" s="154">
        <v>50000</v>
      </c>
      <c r="P95" s="154">
        <v>50000</v>
      </c>
      <c r="Q95" s="154">
        <f t="shared" si="33"/>
        <v>29624720</v>
      </c>
      <c r="R95" s="36">
        <f t="shared" si="29"/>
        <v>29624720</v>
      </c>
      <c r="S95" s="139">
        <f t="shared" si="37"/>
        <v>0</v>
      </c>
      <c r="T95" s="37">
        <f t="shared" si="3"/>
        <v>0</v>
      </c>
      <c r="U95" s="37"/>
      <c r="V95" s="37">
        <f t="shared" si="36"/>
        <v>0</v>
      </c>
    </row>
    <row r="96" spans="1:23" ht="15.75" x14ac:dyDescent="0.25">
      <c r="A96" s="44" t="s">
        <v>214</v>
      </c>
      <c r="B96" s="44" t="s">
        <v>215</v>
      </c>
      <c r="C96" s="44" t="s">
        <v>216</v>
      </c>
      <c r="D96" s="45" t="s">
        <v>217</v>
      </c>
      <c r="E96" s="155">
        <f t="shared" si="35"/>
        <v>6442140</v>
      </c>
      <c r="F96" s="155">
        <v>6442140</v>
      </c>
      <c r="G96" s="155"/>
      <c r="H96" s="154"/>
      <c r="I96" s="154"/>
      <c r="J96" s="154">
        <f t="shared" si="34"/>
        <v>0</v>
      </c>
      <c r="K96" s="154"/>
      <c r="L96" s="154"/>
      <c r="M96" s="154"/>
      <c r="N96" s="154"/>
      <c r="O96" s="154"/>
      <c r="P96" s="154"/>
      <c r="Q96" s="154">
        <f t="shared" si="33"/>
        <v>6442140</v>
      </c>
      <c r="R96" s="36">
        <f t="shared" si="29"/>
        <v>6442140</v>
      </c>
      <c r="S96" s="139">
        <f t="shared" si="37"/>
        <v>0</v>
      </c>
      <c r="T96" s="37">
        <f t="shared" si="3"/>
        <v>0</v>
      </c>
      <c r="U96" s="37"/>
      <c r="V96" s="37">
        <f t="shared" si="36"/>
        <v>0</v>
      </c>
    </row>
    <row r="97" spans="1:22" ht="31.5" x14ac:dyDescent="0.25">
      <c r="A97" s="44" t="s">
        <v>218</v>
      </c>
      <c r="B97" s="44" t="s">
        <v>219</v>
      </c>
      <c r="C97" s="44" t="s">
        <v>220</v>
      </c>
      <c r="D97" s="45" t="s">
        <v>221</v>
      </c>
      <c r="E97" s="155">
        <f t="shared" si="35"/>
        <v>4427600</v>
      </c>
      <c r="F97" s="155">
        <v>4427600</v>
      </c>
      <c r="G97" s="155"/>
      <c r="H97" s="154"/>
      <c r="I97" s="154"/>
      <c r="J97" s="154">
        <f t="shared" si="34"/>
        <v>0</v>
      </c>
      <c r="K97" s="154"/>
      <c r="L97" s="154"/>
      <c r="M97" s="154"/>
      <c r="N97" s="154"/>
      <c r="O97" s="154"/>
      <c r="P97" s="154"/>
      <c r="Q97" s="154">
        <f t="shared" si="33"/>
        <v>4427600</v>
      </c>
      <c r="R97" s="36">
        <f t="shared" si="29"/>
        <v>4427600</v>
      </c>
      <c r="S97" s="139">
        <f t="shared" si="37"/>
        <v>0</v>
      </c>
      <c r="T97" s="37">
        <f t="shared" si="3"/>
        <v>0</v>
      </c>
      <c r="U97" s="37"/>
      <c r="V97" s="37">
        <f t="shared" si="36"/>
        <v>0</v>
      </c>
    </row>
    <row r="98" spans="1:22" ht="31.5" x14ac:dyDescent="0.25">
      <c r="A98" s="44" t="s">
        <v>222</v>
      </c>
      <c r="B98" s="44" t="s">
        <v>223</v>
      </c>
      <c r="C98" s="44" t="s">
        <v>224</v>
      </c>
      <c r="D98" s="45" t="s">
        <v>225</v>
      </c>
      <c r="E98" s="155">
        <f t="shared" si="35"/>
        <v>45411700</v>
      </c>
      <c r="F98" s="155">
        <v>45411700</v>
      </c>
      <c r="G98" s="155"/>
      <c r="H98" s="154"/>
      <c r="I98" s="154"/>
      <c r="J98" s="154">
        <f t="shared" si="34"/>
        <v>1130000</v>
      </c>
      <c r="K98" s="154">
        <v>130000</v>
      </c>
      <c r="L98" s="154"/>
      <c r="M98" s="154"/>
      <c r="N98" s="154">
        <v>1000000</v>
      </c>
      <c r="O98" s="154">
        <v>1000000</v>
      </c>
      <c r="P98" s="154">
        <v>1000000</v>
      </c>
      <c r="Q98" s="154">
        <f t="shared" si="33"/>
        <v>46541700</v>
      </c>
      <c r="R98" s="36">
        <f t="shared" si="29"/>
        <v>46541700</v>
      </c>
      <c r="S98" s="139">
        <f t="shared" si="37"/>
        <v>0</v>
      </c>
      <c r="T98" s="37">
        <f t="shared" si="3"/>
        <v>0</v>
      </c>
      <c r="U98" s="37"/>
      <c r="V98" s="37">
        <f t="shared" si="36"/>
        <v>0</v>
      </c>
    </row>
    <row r="99" spans="1:22" ht="15.75" x14ac:dyDescent="0.25">
      <c r="A99" s="44" t="s">
        <v>226</v>
      </c>
      <c r="B99" s="44" t="s">
        <v>227</v>
      </c>
      <c r="C99" s="44" t="s">
        <v>224</v>
      </c>
      <c r="D99" s="45" t="s">
        <v>228</v>
      </c>
      <c r="E99" s="155">
        <f t="shared" si="35"/>
        <v>962100</v>
      </c>
      <c r="F99" s="155">
        <v>962100</v>
      </c>
      <c r="G99" s="155"/>
      <c r="H99" s="154"/>
      <c r="I99" s="154"/>
      <c r="J99" s="154">
        <f t="shared" si="34"/>
        <v>0</v>
      </c>
      <c r="K99" s="154"/>
      <c r="L99" s="154"/>
      <c r="M99" s="154"/>
      <c r="N99" s="154"/>
      <c r="O99" s="154"/>
      <c r="P99" s="154"/>
      <c r="Q99" s="154">
        <f t="shared" si="33"/>
        <v>962100</v>
      </c>
      <c r="R99" s="36">
        <f t="shared" si="29"/>
        <v>962100</v>
      </c>
      <c r="S99" s="139">
        <f t="shared" si="37"/>
        <v>0</v>
      </c>
      <c r="T99" s="37">
        <f t="shared" si="3"/>
        <v>0</v>
      </c>
      <c r="U99" s="37"/>
      <c r="V99" s="37">
        <f t="shared" si="36"/>
        <v>0</v>
      </c>
    </row>
    <row r="100" spans="1:22" ht="31.5" x14ac:dyDescent="0.25">
      <c r="A100" s="44" t="s">
        <v>229</v>
      </c>
      <c r="B100" s="44" t="s">
        <v>230</v>
      </c>
      <c r="C100" s="44" t="s">
        <v>231</v>
      </c>
      <c r="D100" s="45" t="s">
        <v>232</v>
      </c>
      <c r="E100" s="155">
        <f t="shared" si="35"/>
        <v>13817920</v>
      </c>
      <c r="F100" s="155">
        <v>13817920</v>
      </c>
      <c r="G100" s="155"/>
      <c r="H100" s="154"/>
      <c r="I100" s="154"/>
      <c r="J100" s="154">
        <f t="shared" si="34"/>
        <v>0</v>
      </c>
      <c r="K100" s="154"/>
      <c r="L100" s="154"/>
      <c r="M100" s="154"/>
      <c r="N100" s="154"/>
      <c r="O100" s="154"/>
      <c r="P100" s="154"/>
      <c r="Q100" s="154">
        <f t="shared" si="33"/>
        <v>13817920</v>
      </c>
      <c r="R100" s="36">
        <f t="shared" si="29"/>
        <v>13817920</v>
      </c>
      <c r="S100" s="139">
        <f t="shared" si="37"/>
        <v>0</v>
      </c>
      <c r="T100" s="37">
        <f t="shared" si="3"/>
        <v>0</v>
      </c>
      <c r="U100" s="37"/>
      <c r="V100" s="37">
        <f t="shared" si="36"/>
        <v>0</v>
      </c>
    </row>
    <row r="101" spans="1:22" ht="31.5" x14ac:dyDescent="0.25">
      <c r="A101" s="44" t="s">
        <v>233</v>
      </c>
      <c r="B101" s="44" t="s">
        <v>234</v>
      </c>
      <c r="C101" s="44" t="s">
        <v>231</v>
      </c>
      <c r="D101" s="156" t="s">
        <v>235</v>
      </c>
      <c r="E101" s="46">
        <f t="shared" si="35"/>
        <v>11270120</v>
      </c>
      <c r="F101" s="46">
        <v>11270120</v>
      </c>
      <c r="G101" s="46"/>
      <c r="H101" s="47"/>
      <c r="I101" s="47"/>
      <c r="J101" s="47">
        <f t="shared" si="34"/>
        <v>550000</v>
      </c>
      <c r="K101" s="121">
        <v>100000</v>
      </c>
      <c r="L101" s="121"/>
      <c r="M101" s="121"/>
      <c r="N101" s="47">
        <v>450000</v>
      </c>
      <c r="O101" s="121">
        <v>450000</v>
      </c>
      <c r="P101" s="121">
        <v>450000</v>
      </c>
      <c r="Q101" s="47">
        <f t="shared" si="33"/>
        <v>11820120</v>
      </c>
      <c r="R101" s="36">
        <f t="shared" si="29"/>
        <v>11820120</v>
      </c>
      <c r="S101" s="139">
        <f t="shared" si="37"/>
        <v>0</v>
      </c>
      <c r="T101" s="37">
        <f t="shared" si="3"/>
        <v>0</v>
      </c>
      <c r="U101" s="37"/>
      <c r="V101" s="37">
        <f t="shared" si="36"/>
        <v>0</v>
      </c>
    </row>
    <row r="102" spans="1:22" ht="31.5" x14ac:dyDescent="0.25">
      <c r="A102" s="44" t="s">
        <v>236</v>
      </c>
      <c r="B102" s="44" t="s">
        <v>237</v>
      </c>
      <c r="C102" s="44" t="s">
        <v>231</v>
      </c>
      <c r="D102" s="156" t="s">
        <v>238</v>
      </c>
      <c r="E102" s="46">
        <f>F102+I102</f>
        <v>1784900</v>
      </c>
      <c r="F102" s="46">
        <v>1784900</v>
      </c>
      <c r="G102" s="46"/>
      <c r="H102" s="47"/>
      <c r="I102" s="47"/>
      <c r="J102" s="47">
        <f t="shared" si="34"/>
        <v>0</v>
      </c>
      <c r="K102" s="121"/>
      <c r="L102" s="121"/>
      <c r="M102" s="121"/>
      <c r="N102" s="47"/>
      <c r="O102" s="121"/>
      <c r="P102" s="121"/>
      <c r="Q102" s="47">
        <f t="shared" si="33"/>
        <v>1784900</v>
      </c>
      <c r="R102" s="36">
        <f t="shared" si="29"/>
        <v>1784900</v>
      </c>
      <c r="S102" s="139">
        <f t="shared" si="37"/>
        <v>0</v>
      </c>
      <c r="T102" s="37">
        <f t="shared" si="3"/>
        <v>0</v>
      </c>
      <c r="U102" s="37"/>
      <c r="V102" s="37">
        <f t="shared" si="36"/>
        <v>0</v>
      </c>
    </row>
    <row r="103" spans="1:22" s="17" customFormat="1" ht="37.5" hidden="1" x14ac:dyDescent="0.25">
      <c r="A103" s="59" t="s">
        <v>239</v>
      </c>
      <c r="B103" s="59" t="s">
        <v>158</v>
      </c>
      <c r="C103" s="59" t="s">
        <v>159</v>
      </c>
      <c r="D103" s="157" t="s">
        <v>240</v>
      </c>
      <c r="E103" s="46"/>
      <c r="F103" s="158"/>
      <c r="G103" s="158"/>
      <c r="H103" s="159"/>
      <c r="I103" s="159"/>
      <c r="J103" s="47">
        <f t="shared" si="34"/>
        <v>0</v>
      </c>
      <c r="K103" s="159"/>
      <c r="L103" s="159"/>
      <c r="M103" s="159"/>
      <c r="N103" s="159"/>
      <c r="O103" s="159"/>
      <c r="P103" s="159"/>
      <c r="Q103" s="47">
        <f t="shared" si="33"/>
        <v>0</v>
      </c>
      <c r="R103" s="36">
        <f t="shared" si="29"/>
        <v>0</v>
      </c>
      <c r="S103" s="117"/>
      <c r="T103" s="37">
        <f t="shared" si="3"/>
        <v>0</v>
      </c>
      <c r="U103" s="57"/>
      <c r="V103" s="37"/>
    </row>
    <row r="104" spans="1:22" s="17" customFormat="1" ht="18.75" hidden="1" x14ac:dyDescent="0.25">
      <c r="A104" s="59" t="s">
        <v>241</v>
      </c>
      <c r="B104" s="59" t="s">
        <v>242</v>
      </c>
      <c r="C104" s="59" t="s">
        <v>159</v>
      </c>
      <c r="D104" s="60" t="s">
        <v>243</v>
      </c>
      <c r="E104" s="46"/>
      <c r="F104" s="158"/>
      <c r="G104" s="158"/>
      <c r="H104" s="159"/>
      <c r="I104" s="159"/>
      <c r="J104" s="47">
        <f t="shared" si="34"/>
        <v>0</v>
      </c>
      <c r="K104" s="159"/>
      <c r="L104" s="159"/>
      <c r="M104" s="159"/>
      <c r="N104" s="159"/>
      <c r="O104" s="159"/>
      <c r="P104" s="159"/>
      <c r="Q104" s="47">
        <f t="shared" si="33"/>
        <v>0</v>
      </c>
      <c r="R104" s="36">
        <f t="shared" si="29"/>
        <v>0</v>
      </c>
      <c r="S104" s="117"/>
      <c r="T104" s="37">
        <f t="shared" si="3"/>
        <v>0</v>
      </c>
      <c r="U104" s="57"/>
      <c r="V104" s="37"/>
    </row>
    <row r="105" spans="1:22" s="17" customFormat="1" ht="52.15" hidden="1" customHeight="1" x14ac:dyDescent="0.25">
      <c r="A105" s="44" t="s">
        <v>244</v>
      </c>
      <c r="B105" s="44" t="s">
        <v>162</v>
      </c>
      <c r="C105" s="44" t="s">
        <v>52</v>
      </c>
      <c r="D105" s="157" t="s">
        <v>245</v>
      </c>
      <c r="E105" s="46">
        <f>F105+I105</f>
        <v>0</v>
      </c>
      <c r="F105" s="46"/>
      <c r="G105" s="46"/>
      <c r="H105" s="47"/>
      <c r="I105" s="47"/>
      <c r="J105" s="47">
        <f t="shared" si="34"/>
        <v>0</v>
      </c>
      <c r="K105" s="47"/>
      <c r="L105" s="47"/>
      <c r="M105" s="47"/>
      <c r="N105" s="47"/>
      <c r="O105" s="47"/>
      <c r="P105" s="47"/>
      <c r="Q105" s="47">
        <f t="shared" si="33"/>
        <v>0</v>
      </c>
      <c r="R105" s="36">
        <f t="shared" si="29"/>
        <v>0</v>
      </c>
      <c r="S105" s="117"/>
      <c r="T105" s="37">
        <f>P106-O106</f>
        <v>0</v>
      </c>
      <c r="U105" s="57"/>
      <c r="V105" s="37">
        <f>O106-N106</f>
        <v>0</v>
      </c>
    </row>
    <row r="106" spans="1:22" s="17" customFormat="1" ht="78.75" hidden="1" x14ac:dyDescent="0.25">
      <c r="A106" s="59" t="s">
        <v>246</v>
      </c>
      <c r="B106" s="59" t="s">
        <v>247</v>
      </c>
      <c r="C106" s="59" t="s">
        <v>52</v>
      </c>
      <c r="D106" s="160" t="s">
        <v>248</v>
      </c>
      <c r="E106" s="46">
        <f>F106+I106</f>
        <v>0</v>
      </c>
      <c r="F106" s="158"/>
      <c r="G106" s="158"/>
      <c r="H106" s="159"/>
      <c r="I106" s="159"/>
      <c r="J106" s="47">
        <f t="shared" si="34"/>
        <v>0</v>
      </c>
      <c r="K106" s="159"/>
      <c r="L106" s="159"/>
      <c r="M106" s="159"/>
      <c r="N106" s="159"/>
      <c r="O106" s="159"/>
      <c r="P106" s="159"/>
      <c r="Q106" s="47">
        <f t="shared" si="33"/>
        <v>0</v>
      </c>
      <c r="R106" s="36">
        <f t="shared" si="29"/>
        <v>0</v>
      </c>
      <c r="S106" s="117"/>
      <c r="T106" s="37" t="e">
        <f>#REF!-#REF!</f>
        <v>#REF!</v>
      </c>
      <c r="U106" s="57"/>
      <c r="V106" s="37" t="e">
        <f>#REF!-#REF!</f>
        <v>#REF!</v>
      </c>
    </row>
    <row r="107" spans="1:22" s="17" customFormat="1" ht="47.25" hidden="1" x14ac:dyDescent="0.25">
      <c r="A107" s="65" t="s">
        <v>249</v>
      </c>
      <c r="B107" s="65">
        <v>7380</v>
      </c>
      <c r="C107" s="65" t="s">
        <v>52</v>
      </c>
      <c r="D107" s="161" t="s">
        <v>250</v>
      </c>
      <c r="E107" s="162">
        <f>F107+I107</f>
        <v>0</v>
      </c>
      <c r="F107" s="67"/>
      <c r="G107" s="67"/>
      <c r="H107" s="68"/>
      <c r="I107" s="68"/>
      <c r="J107" s="163">
        <f t="shared" si="34"/>
        <v>0</v>
      </c>
      <c r="K107" s="164"/>
      <c r="L107" s="164"/>
      <c r="M107" s="164"/>
      <c r="N107" s="164"/>
      <c r="O107" s="164"/>
      <c r="P107" s="164"/>
      <c r="Q107" s="163">
        <f t="shared" si="33"/>
        <v>0</v>
      </c>
      <c r="R107" s="36">
        <f t="shared" si="29"/>
        <v>0</v>
      </c>
      <c r="S107" s="117"/>
      <c r="T107" s="37"/>
      <c r="U107" s="57"/>
      <c r="V107" s="37"/>
    </row>
    <row r="108" spans="1:22" s="17" customFormat="1" ht="141.75" hidden="1" x14ac:dyDescent="0.25">
      <c r="A108" s="59" t="s">
        <v>251</v>
      </c>
      <c r="B108" s="59" t="s">
        <v>252</v>
      </c>
      <c r="C108" s="59" t="s">
        <v>59</v>
      </c>
      <c r="D108" s="60" t="s">
        <v>253</v>
      </c>
      <c r="E108" s="158">
        <f>F108+I108</f>
        <v>0</v>
      </c>
      <c r="F108" s="158"/>
      <c r="G108" s="158"/>
      <c r="H108" s="158"/>
      <c r="I108" s="158"/>
      <c r="J108" s="158">
        <f t="shared" si="34"/>
        <v>0</v>
      </c>
      <c r="K108" s="158"/>
      <c r="L108" s="158"/>
      <c r="M108" s="158"/>
      <c r="N108" s="158"/>
      <c r="O108" s="158"/>
      <c r="P108" s="158"/>
      <c r="Q108" s="158">
        <f t="shared" si="33"/>
        <v>0</v>
      </c>
      <c r="R108" s="36">
        <f t="shared" si="29"/>
        <v>0</v>
      </c>
      <c r="S108" s="64"/>
      <c r="T108" s="37"/>
      <c r="U108" s="57"/>
      <c r="V108" s="37"/>
    </row>
    <row r="109" spans="1:22" ht="78.75" hidden="1" x14ac:dyDescent="0.25">
      <c r="A109" s="59" t="s">
        <v>254</v>
      </c>
      <c r="B109" s="59" t="s">
        <v>255</v>
      </c>
      <c r="C109" s="59" t="s">
        <v>59</v>
      </c>
      <c r="D109" s="60" t="s">
        <v>256</v>
      </c>
      <c r="E109" s="158">
        <f>F109+I109</f>
        <v>0</v>
      </c>
      <c r="F109" s="158"/>
      <c r="G109" s="158"/>
      <c r="H109" s="159"/>
      <c r="I109" s="159"/>
      <c r="J109" s="159">
        <f t="shared" si="34"/>
        <v>0</v>
      </c>
      <c r="K109" s="159"/>
      <c r="L109" s="159"/>
      <c r="M109" s="159"/>
      <c r="N109" s="159"/>
      <c r="O109" s="159"/>
      <c r="P109" s="159"/>
      <c r="Q109" s="159">
        <f t="shared" si="33"/>
        <v>0</v>
      </c>
      <c r="R109" s="36">
        <f t="shared" si="29"/>
        <v>0</v>
      </c>
      <c r="S109" s="139" t="e">
        <f>#REF!-#REF!</f>
        <v>#REF!</v>
      </c>
      <c r="T109" s="37" t="e">
        <f>#REF!-#REF!</f>
        <v>#REF!</v>
      </c>
      <c r="U109" s="37"/>
      <c r="V109" s="37" t="e">
        <f>#REF!-#REF!</f>
        <v>#REF!</v>
      </c>
    </row>
    <row r="110" spans="1:22" s="140" customFormat="1" ht="15.75" hidden="1" x14ac:dyDescent="0.25">
      <c r="A110" s="59" t="s">
        <v>257</v>
      </c>
      <c r="B110" s="122">
        <v>9770</v>
      </c>
      <c r="C110" s="59" t="s">
        <v>59</v>
      </c>
      <c r="D110" s="60" t="s">
        <v>179</v>
      </c>
      <c r="E110" s="158">
        <f t="shared" si="35"/>
        <v>0</v>
      </c>
      <c r="F110" s="98"/>
      <c r="G110" s="98"/>
      <c r="H110" s="98"/>
      <c r="I110" s="98"/>
      <c r="J110" s="158">
        <f t="shared" si="34"/>
        <v>0</v>
      </c>
      <c r="K110" s="98"/>
      <c r="L110" s="98"/>
      <c r="M110" s="98"/>
      <c r="N110" s="98"/>
      <c r="O110" s="98"/>
      <c r="P110" s="98"/>
      <c r="Q110" s="158">
        <f t="shared" si="33"/>
        <v>0</v>
      </c>
      <c r="R110" s="36">
        <f t="shared" si="29"/>
        <v>0</v>
      </c>
      <c r="S110" s="139">
        <f>R111-Q111</f>
        <v>0</v>
      </c>
      <c r="T110" s="37">
        <f t="shared" ref="T110:T173" si="38">P111-O111</f>
        <v>0</v>
      </c>
      <c r="U110" s="37"/>
      <c r="V110" s="37">
        <f t="shared" ref="V110:V173" si="39">O111-N111</f>
        <v>0</v>
      </c>
    </row>
    <row r="111" spans="1:22" s="165" customFormat="1" ht="47.25" x14ac:dyDescent="0.25">
      <c r="A111" s="136" t="s">
        <v>258</v>
      </c>
      <c r="B111" s="136"/>
      <c r="C111" s="136"/>
      <c r="D111" s="39" t="s">
        <v>259</v>
      </c>
      <c r="E111" s="40">
        <f>E114+E115+E116+E127+E124+E125+E113+E117+E138+E128+E123++E131+E132+E142+E126+E118+E119+E120+E121+E136++E129+E137+E122+E139+E140+E130+E133+E141+E134+E135</f>
        <v>320809700</v>
      </c>
      <c r="F111" s="40">
        <f t="shared" ref="F111:Q111" si="40">F114+F115+F116+F127+F124+F125+F113+F117+F138+F128+F123++F131+F132+F142+F126+F118+F119+F120+F121+F136++F129+F137+F122+F139+F140+F130+F133+F141+F134+F135</f>
        <v>293330900</v>
      </c>
      <c r="G111" s="40">
        <f t="shared" si="40"/>
        <v>155588100</v>
      </c>
      <c r="H111" s="40">
        <f t="shared" si="40"/>
        <v>38347400</v>
      </c>
      <c r="I111" s="40">
        <f t="shared" si="40"/>
        <v>27478800</v>
      </c>
      <c r="J111" s="40">
        <f t="shared" si="40"/>
        <v>53046400</v>
      </c>
      <c r="K111" s="40">
        <f t="shared" si="40"/>
        <v>53046400</v>
      </c>
      <c r="L111" s="40">
        <f t="shared" si="40"/>
        <v>0</v>
      </c>
      <c r="M111" s="40">
        <f t="shared" si="40"/>
        <v>0</v>
      </c>
      <c r="N111" s="40">
        <f t="shared" si="40"/>
        <v>0</v>
      </c>
      <c r="O111" s="40">
        <f t="shared" si="40"/>
        <v>0</v>
      </c>
      <c r="P111" s="40">
        <f t="shared" si="40"/>
        <v>0</v>
      </c>
      <c r="Q111" s="40">
        <f t="shared" si="40"/>
        <v>373856100</v>
      </c>
      <c r="R111" s="36">
        <f t="shared" si="29"/>
        <v>373856100</v>
      </c>
      <c r="S111" s="139">
        <f>R112-Q112</f>
        <v>0</v>
      </c>
      <c r="T111" s="37">
        <f t="shared" si="38"/>
        <v>0</v>
      </c>
      <c r="U111" s="37"/>
      <c r="V111" s="37">
        <f t="shared" si="39"/>
        <v>0</v>
      </c>
    </row>
    <row r="112" spans="1:22" s="166" customFormat="1" ht="47.25" x14ac:dyDescent="0.25">
      <c r="A112" s="136" t="s">
        <v>260</v>
      </c>
      <c r="B112" s="136"/>
      <c r="C112" s="136"/>
      <c r="D112" s="39" t="s">
        <v>259</v>
      </c>
      <c r="E112" s="40">
        <f t="shared" ref="E112:Q112" si="41">SUM(E113:E142)</f>
        <v>320809700</v>
      </c>
      <c r="F112" s="40">
        <f t="shared" si="41"/>
        <v>293330900</v>
      </c>
      <c r="G112" s="40">
        <f t="shared" si="41"/>
        <v>155588100</v>
      </c>
      <c r="H112" s="41">
        <f t="shared" si="41"/>
        <v>38347400</v>
      </c>
      <c r="I112" s="41">
        <f t="shared" si="41"/>
        <v>27478800</v>
      </c>
      <c r="J112" s="41">
        <f t="shared" si="41"/>
        <v>53046400</v>
      </c>
      <c r="K112" s="41">
        <f t="shared" si="41"/>
        <v>53046400</v>
      </c>
      <c r="L112" s="41">
        <f t="shared" si="41"/>
        <v>0</v>
      </c>
      <c r="M112" s="41">
        <f t="shared" si="41"/>
        <v>0</v>
      </c>
      <c r="N112" s="41">
        <f t="shared" si="41"/>
        <v>0</v>
      </c>
      <c r="O112" s="41">
        <f t="shared" si="41"/>
        <v>0</v>
      </c>
      <c r="P112" s="41">
        <f t="shared" si="41"/>
        <v>0</v>
      </c>
      <c r="Q112" s="41">
        <f t="shared" si="41"/>
        <v>373856100</v>
      </c>
      <c r="R112" s="36">
        <f t="shared" si="29"/>
        <v>373856100</v>
      </c>
      <c r="S112" s="139"/>
      <c r="T112" s="37" t="e">
        <f>#REF!-#REF!</f>
        <v>#REF!</v>
      </c>
      <c r="U112" s="37"/>
      <c r="V112" s="37" t="e">
        <f>#REF!-#REF!</f>
        <v>#REF!</v>
      </c>
    </row>
    <row r="113" spans="1:22" ht="31.5" x14ac:dyDescent="0.25">
      <c r="A113" s="44" t="s">
        <v>261</v>
      </c>
      <c r="B113" s="44" t="s">
        <v>262</v>
      </c>
      <c r="C113" s="44" t="s">
        <v>92</v>
      </c>
      <c r="D113" s="45" t="s">
        <v>263</v>
      </c>
      <c r="E113" s="46">
        <f t="shared" ref="E113:E129" si="42">F113+I113</f>
        <v>667700</v>
      </c>
      <c r="F113" s="46">
        <v>667700</v>
      </c>
      <c r="G113" s="46"/>
      <c r="H113" s="47"/>
      <c r="I113" s="47"/>
      <c r="J113" s="47">
        <f t="shared" ref="J113:J125" si="43">+K113+N113</f>
        <v>0</v>
      </c>
      <c r="K113" s="121"/>
      <c r="L113" s="121"/>
      <c r="M113" s="121"/>
      <c r="N113" s="47"/>
      <c r="O113" s="121"/>
      <c r="P113" s="121"/>
      <c r="Q113" s="47">
        <f t="shared" ref="Q113:Q127" si="44">+J113+E113</f>
        <v>667700</v>
      </c>
      <c r="R113" s="36">
        <f t="shared" si="29"/>
        <v>667700</v>
      </c>
      <c r="S113" s="139">
        <f>R114-Q114</f>
        <v>0</v>
      </c>
      <c r="T113" s="37">
        <f t="shared" si="38"/>
        <v>0</v>
      </c>
      <c r="U113" s="37"/>
      <c r="V113" s="37">
        <f t="shared" si="39"/>
        <v>0</v>
      </c>
    </row>
    <row r="114" spans="1:22" ht="63" x14ac:dyDescent="0.25">
      <c r="A114" s="44" t="s">
        <v>264</v>
      </c>
      <c r="B114" s="44" t="s">
        <v>265</v>
      </c>
      <c r="C114" s="44" t="s">
        <v>266</v>
      </c>
      <c r="D114" s="45" t="s">
        <v>267</v>
      </c>
      <c r="E114" s="46">
        <f t="shared" si="42"/>
        <v>32028700</v>
      </c>
      <c r="F114" s="46">
        <v>32028700</v>
      </c>
      <c r="G114" s="46">
        <v>19360600</v>
      </c>
      <c r="H114" s="47">
        <v>3439000</v>
      </c>
      <c r="I114" s="47"/>
      <c r="J114" s="47">
        <f t="shared" si="43"/>
        <v>3536800</v>
      </c>
      <c r="K114" s="121">
        <v>3536800</v>
      </c>
      <c r="L114" s="121"/>
      <c r="M114" s="121"/>
      <c r="N114" s="47"/>
      <c r="O114" s="47"/>
      <c r="P114" s="47"/>
      <c r="Q114" s="47">
        <f t="shared" si="44"/>
        <v>35565500</v>
      </c>
      <c r="R114" s="36">
        <f t="shared" si="29"/>
        <v>35565500</v>
      </c>
      <c r="S114" s="139"/>
      <c r="T114" s="37">
        <f t="shared" si="38"/>
        <v>0</v>
      </c>
      <c r="U114" s="37"/>
      <c r="V114" s="37">
        <f t="shared" si="39"/>
        <v>0</v>
      </c>
    </row>
    <row r="115" spans="1:22" ht="110.25" x14ac:dyDescent="0.25">
      <c r="A115" s="44" t="s">
        <v>268</v>
      </c>
      <c r="B115" s="44" t="s">
        <v>269</v>
      </c>
      <c r="C115" s="44" t="s">
        <v>270</v>
      </c>
      <c r="D115" s="45" t="s">
        <v>271</v>
      </c>
      <c r="E115" s="46">
        <f t="shared" si="42"/>
        <v>207284500</v>
      </c>
      <c r="F115" s="46">
        <v>207284500</v>
      </c>
      <c r="G115" s="46">
        <v>114760400</v>
      </c>
      <c r="H115" s="47">
        <v>32546500</v>
      </c>
      <c r="I115" s="47"/>
      <c r="J115" s="47">
        <f t="shared" si="43"/>
        <v>49509600</v>
      </c>
      <c r="K115" s="121">
        <v>49509600</v>
      </c>
      <c r="L115" s="121"/>
      <c r="M115" s="121"/>
      <c r="N115" s="47"/>
      <c r="O115" s="47"/>
      <c r="P115" s="47"/>
      <c r="Q115" s="47">
        <f t="shared" si="44"/>
        <v>256794100</v>
      </c>
      <c r="R115" s="36">
        <f t="shared" si="29"/>
        <v>256794100</v>
      </c>
      <c r="S115" s="139">
        <f t="shared" ref="S115:S120" si="45">R116-Q116</f>
        <v>0</v>
      </c>
      <c r="T115" s="37">
        <f t="shared" si="38"/>
        <v>0</v>
      </c>
      <c r="U115" s="37"/>
      <c r="V115" s="37">
        <f t="shared" si="39"/>
        <v>0</v>
      </c>
    </row>
    <row r="116" spans="1:22" ht="31.5" hidden="1" x14ac:dyDescent="0.25">
      <c r="A116" s="72" t="s">
        <v>272</v>
      </c>
      <c r="B116" s="72" t="s">
        <v>273</v>
      </c>
      <c r="C116" s="72" t="s">
        <v>266</v>
      </c>
      <c r="D116" s="167" t="s">
        <v>274</v>
      </c>
      <c r="E116" s="74">
        <f>F116+I116</f>
        <v>0</v>
      </c>
      <c r="F116" s="74">
        <f>19059700-19059700</f>
        <v>0</v>
      </c>
      <c r="G116" s="74">
        <f>10786900-10786900</f>
        <v>0</v>
      </c>
      <c r="H116" s="74">
        <f>1534700-1534700</f>
        <v>0</v>
      </c>
      <c r="I116" s="74"/>
      <c r="J116" s="55">
        <f>+K116+N116</f>
        <v>0</v>
      </c>
      <c r="K116" s="168">
        <f>638400-638400</f>
        <v>0</v>
      </c>
      <c r="L116" s="168">
        <f>253500-253500</f>
        <v>0</v>
      </c>
      <c r="M116" s="168">
        <f>64400-64400</f>
        <v>0</v>
      </c>
      <c r="N116" s="55">
        <f>28100+14000-42100</f>
        <v>0</v>
      </c>
      <c r="O116" s="74">
        <f>14000-14000</f>
        <v>0</v>
      </c>
      <c r="P116" s="74">
        <f>14000-14000</f>
        <v>0</v>
      </c>
      <c r="Q116" s="74">
        <f>+J116+E116</f>
        <v>0</v>
      </c>
      <c r="R116" s="36">
        <f t="shared" si="29"/>
        <v>0</v>
      </c>
      <c r="S116" s="139">
        <f t="shared" si="45"/>
        <v>0</v>
      </c>
      <c r="T116" s="37">
        <f t="shared" si="38"/>
        <v>0</v>
      </c>
      <c r="U116" s="37"/>
      <c r="V116" s="37">
        <f t="shared" si="39"/>
        <v>0</v>
      </c>
    </row>
    <row r="117" spans="1:22" ht="31.5" x14ac:dyDescent="0.25">
      <c r="A117" s="44" t="s">
        <v>275</v>
      </c>
      <c r="B117" s="44" t="s">
        <v>276</v>
      </c>
      <c r="C117" s="44" t="s">
        <v>266</v>
      </c>
      <c r="D117" s="45" t="s">
        <v>277</v>
      </c>
      <c r="E117" s="46">
        <f t="shared" si="42"/>
        <v>3869500</v>
      </c>
      <c r="F117" s="46">
        <v>3869500</v>
      </c>
      <c r="G117" s="46">
        <v>2051900</v>
      </c>
      <c r="H117" s="47">
        <v>1228100</v>
      </c>
      <c r="I117" s="47"/>
      <c r="J117" s="47">
        <f t="shared" si="43"/>
        <v>0</v>
      </c>
      <c r="K117" s="121"/>
      <c r="L117" s="121"/>
      <c r="M117" s="121"/>
      <c r="N117" s="47"/>
      <c r="O117" s="121"/>
      <c r="P117" s="121"/>
      <c r="Q117" s="47">
        <f t="shared" si="44"/>
        <v>3869500</v>
      </c>
      <c r="R117" s="36">
        <f t="shared" si="29"/>
        <v>3869500</v>
      </c>
      <c r="S117" s="139">
        <f t="shared" si="45"/>
        <v>0</v>
      </c>
      <c r="T117" s="37">
        <f t="shared" si="38"/>
        <v>0</v>
      </c>
      <c r="U117" s="37"/>
      <c r="V117" s="37">
        <f t="shared" si="39"/>
        <v>0</v>
      </c>
    </row>
    <row r="118" spans="1:22" ht="78.75" x14ac:dyDescent="0.25">
      <c r="A118" s="44" t="s">
        <v>278</v>
      </c>
      <c r="B118" s="44" t="s">
        <v>279</v>
      </c>
      <c r="C118" s="44" t="s">
        <v>280</v>
      </c>
      <c r="D118" s="156" t="s">
        <v>281</v>
      </c>
      <c r="E118" s="46">
        <f t="shared" si="42"/>
        <v>1780200</v>
      </c>
      <c r="F118" s="46">
        <v>1780200</v>
      </c>
      <c r="G118" s="46">
        <v>1011000</v>
      </c>
      <c r="H118" s="47">
        <v>232600</v>
      </c>
      <c r="I118" s="47"/>
      <c r="J118" s="47">
        <f t="shared" si="43"/>
        <v>0</v>
      </c>
      <c r="K118" s="47"/>
      <c r="L118" s="47"/>
      <c r="M118" s="47"/>
      <c r="N118" s="47"/>
      <c r="O118" s="47"/>
      <c r="P118" s="47"/>
      <c r="Q118" s="47">
        <f t="shared" si="44"/>
        <v>1780200</v>
      </c>
      <c r="R118" s="36">
        <f t="shared" si="29"/>
        <v>1780200</v>
      </c>
      <c r="S118" s="139">
        <f t="shared" si="45"/>
        <v>0</v>
      </c>
      <c r="T118" s="37">
        <f t="shared" si="38"/>
        <v>0</v>
      </c>
      <c r="U118" s="37"/>
      <c r="V118" s="37">
        <f t="shared" si="39"/>
        <v>0</v>
      </c>
    </row>
    <row r="119" spans="1:22" ht="31.5" x14ac:dyDescent="0.25">
      <c r="A119" s="44" t="s">
        <v>282</v>
      </c>
      <c r="B119" s="44" t="s">
        <v>283</v>
      </c>
      <c r="C119" s="44" t="s">
        <v>280</v>
      </c>
      <c r="D119" s="45" t="s">
        <v>284</v>
      </c>
      <c r="E119" s="46">
        <f t="shared" si="42"/>
        <v>3618500</v>
      </c>
      <c r="F119" s="46">
        <v>3618500</v>
      </c>
      <c r="G119" s="46">
        <v>2307200</v>
      </c>
      <c r="H119" s="47">
        <v>160900</v>
      </c>
      <c r="I119" s="47"/>
      <c r="J119" s="47">
        <f t="shared" si="43"/>
        <v>0</v>
      </c>
      <c r="K119" s="121"/>
      <c r="L119" s="121"/>
      <c r="M119" s="121"/>
      <c r="N119" s="47"/>
      <c r="O119" s="121"/>
      <c r="P119" s="121"/>
      <c r="Q119" s="47">
        <f t="shared" si="44"/>
        <v>3618500</v>
      </c>
      <c r="R119" s="36">
        <f t="shared" si="29"/>
        <v>3618500</v>
      </c>
      <c r="S119" s="169"/>
      <c r="T119" s="37">
        <f t="shared" si="38"/>
        <v>0</v>
      </c>
      <c r="U119" s="37"/>
      <c r="V119" s="37">
        <f t="shared" si="39"/>
        <v>0</v>
      </c>
    </row>
    <row r="120" spans="1:22" ht="47.25" x14ac:dyDescent="0.25">
      <c r="A120" s="44" t="s">
        <v>285</v>
      </c>
      <c r="B120" s="44" t="s">
        <v>286</v>
      </c>
      <c r="C120" s="44" t="s">
        <v>280</v>
      </c>
      <c r="D120" s="71" t="s">
        <v>287</v>
      </c>
      <c r="E120" s="46">
        <f t="shared" si="42"/>
        <v>123800</v>
      </c>
      <c r="F120" s="46">
        <v>123800</v>
      </c>
      <c r="G120" s="46"/>
      <c r="H120" s="47"/>
      <c r="I120" s="47"/>
      <c r="J120" s="47">
        <f t="shared" si="43"/>
        <v>0</v>
      </c>
      <c r="K120" s="121"/>
      <c r="L120" s="121"/>
      <c r="M120" s="121"/>
      <c r="N120" s="47"/>
      <c r="O120" s="121"/>
      <c r="P120" s="121"/>
      <c r="Q120" s="47">
        <f t="shared" si="44"/>
        <v>123800</v>
      </c>
      <c r="R120" s="36">
        <f t="shared" si="29"/>
        <v>123800</v>
      </c>
      <c r="S120" s="139">
        <f t="shared" si="45"/>
        <v>0</v>
      </c>
      <c r="T120" s="37">
        <f t="shared" si="38"/>
        <v>0</v>
      </c>
      <c r="U120" s="37"/>
      <c r="V120" s="37">
        <f t="shared" si="39"/>
        <v>0</v>
      </c>
    </row>
    <row r="121" spans="1:22" s="152" customFormat="1" ht="15.75" x14ac:dyDescent="0.25">
      <c r="A121" s="44" t="s">
        <v>288</v>
      </c>
      <c r="B121" s="44" t="s">
        <v>289</v>
      </c>
      <c r="C121" s="44" t="s">
        <v>280</v>
      </c>
      <c r="D121" s="45" t="s">
        <v>290</v>
      </c>
      <c r="E121" s="46">
        <f t="shared" si="42"/>
        <v>425600</v>
      </c>
      <c r="F121" s="46">
        <v>425600</v>
      </c>
      <c r="G121" s="46"/>
      <c r="H121" s="47"/>
      <c r="I121" s="47"/>
      <c r="J121" s="47">
        <f t="shared" si="43"/>
        <v>0</v>
      </c>
      <c r="K121" s="121"/>
      <c r="L121" s="121"/>
      <c r="M121" s="121"/>
      <c r="N121" s="47"/>
      <c r="O121" s="121"/>
      <c r="P121" s="121"/>
      <c r="Q121" s="47">
        <f t="shared" si="44"/>
        <v>425600</v>
      </c>
      <c r="R121" s="36">
        <f t="shared" si="29"/>
        <v>425600</v>
      </c>
      <c r="S121" s="170"/>
      <c r="T121" s="37">
        <f t="shared" si="38"/>
        <v>0</v>
      </c>
      <c r="U121" s="171"/>
      <c r="V121" s="37">
        <f t="shared" si="39"/>
        <v>0</v>
      </c>
    </row>
    <row r="122" spans="1:22" s="176" customFormat="1" ht="78.75" hidden="1" x14ac:dyDescent="0.25">
      <c r="A122" s="172" t="s">
        <v>291</v>
      </c>
      <c r="B122" s="172" t="s">
        <v>292</v>
      </c>
      <c r="C122" s="172" t="s">
        <v>280</v>
      </c>
      <c r="D122" s="173" t="s">
        <v>293</v>
      </c>
      <c r="E122" s="174">
        <f t="shared" si="42"/>
        <v>0</v>
      </c>
      <c r="F122" s="174"/>
      <c r="G122" s="174"/>
      <c r="H122" s="174"/>
      <c r="I122" s="174"/>
      <c r="J122" s="174">
        <f t="shared" si="43"/>
        <v>0</v>
      </c>
      <c r="K122" s="175"/>
      <c r="L122" s="175"/>
      <c r="M122" s="175"/>
      <c r="N122" s="174"/>
      <c r="O122" s="175"/>
      <c r="P122" s="175"/>
      <c r="Q122" s="174">
        <f>+J122+E122</f>
        <v>0</v>
      </c>
      <c r="R122" s="36">
        <f t="shared" si="29"/>
        <v>0</v>
      </c>
      <c r="S122" s="64">
        <f>R123-Q123</f>
        <v>0</v>
      </c>
      <c r="T122" s="37">
        <f t="shared" si="38"/>
        <v>0</v>
      </c>
      <c r="U122" s="57"/>
      <c r="V122" s="37">
        <f t="shared" si="39"/>
        <v>0</v>
      </c>
    </row>
    <row r="123" spans="1:22" ht="94.5" hidden="1" x14ac:dyDescent="0.25">
      <c r="A123" s="128" t="s">
        <v>294</v>
      </c>
      <c r="B123" s="128" t="s">
        <v>295</v>
      </c>
      <c r="C123" s="128" t="s">
        <v>266</v>
      </c>
      <c r="D123" s="177" t="s">
        <v>296</v>
      </c>
      <c r="E123" s="178">
        <f t="shared" si="42"/>
        <v>0</v>
      </c>
      <c r="F123" s="178"/>
      <c r="G123" s="178"/>
      <c r="H123" s="178"/>
      <c r="I123" s="178"/>
      <c r="J123" s="178">
        <f t="shared" si="43"/>
        <v>0</v>
      </c>
      <c r="K123" s="179"/>
      <c r="L123" s="179"/>
      <c r="M123" s="179"/>
      <c r="N123" s="178"/>
      <c r="O123" s="179"/>
      <c r="P123" s="179"/>
      <c r="Q123" s="178">
        <f>+J123+E123</f>
        <v>0</v>
      </c>
      <c r="R123" s="36">
        <f t="shared" si="29"/>
        <v>0</v>
      </c>
      <c r="S123" s="139">
        <f>R124-Q124</f>
        <v>0</v>
      </c>
      <c r="T123" s="37">
        <f t="shared" si="38"/>
        <v>0</v>
      </c>
      <c r="U123" s="37"/>
      <c r="V123" s="37">
        <f t="shared" si="39"/>
        <v>0</v>
      </c>
    </row>
    <row r="124" spans="1:22" ht="63" x14ac:dyDescent="0.25">
      <c r="A124" s="44" t="s">
        <v>297</v>
      </c>
      <c r="B124" s="44" t="s">
        <v>298</v>
      </c>
      <c r="C124" s="44" t="s">
        <v>266</v>
      </c>
      <c r="D124" s="45" t="s">
        <v>299</v>
      </c>
      <c r="E124" s="46">
        <f t="shared" si="42"/>
        <v>1729100</v>
      </c>
      <c r="F124" s="46">
        <v>1729100</v>
      </c>
      <c r="G124" s="46"/>
      <c r="H124" s="47"/>
      <c r="I124" s="47"/>
      <c r="J124" s="47">
        <f t="shared" si="43"/>
        <v>0</v>
      </c>
      <c r="K124" s="121"/>
      <c r="L124" s="121"/>
      <c r="M124" s="121"/>
      <c r="N124" s="47"/>
      <c r="O124" s="121"/>
      <c r="P124" s="121"/>
      <c r="Q124" s="47">
        <f>+J124+E124</f>
        <v>1729100</v>
      </c>
      <c r="R124" s="36">
        <f t="shared" si="29"/>
        <v>1729100</v>
      </c>
      <c r="S124" s="139">
        <f>R125-Q125</f>
        <v>0</v>
      </c>
      <c r="T124" s="37">
        <f t="shared" si="38"/>
        <v>0</v>
      </c>
      <c r="U124" s="37"/>
      <c r="V124" s="37">
        <f t="shared" si="39"/>
        <v>0</v>
      </c>
    </row>
    <row r="125" spans="1:22" ht="31.5" hidden="1" x14ac:dyDescent="0.25">
      <c r="A125" s="44" t="s">
        <v>300</v>
      </c>
      <c r="B125" s="44" t="s">
        <v>301</v>
      </c>
      <c r="C125" s="44" t="s">
        <v>266</v>
      </c>
      <c r="D125" s="45" t="s">
        <v>302</v>
      </c>
      <c r="E125" s="46">
        <f t="shared" si="42"/>
        <v>0</v>
      </c>
      <c r="F125" s="46"/>
      <c r="G125" s="46"/>
      <c r="H125" s="47"/>
      <c r="I125" s="47"/>
      <c r="J125" s="47">
        <f t="shared" si="43"/>
        <v>0</v>
      </c>
      <c r="K125" s="121"/>
      <c r="L125" s="121"/>
      <c r="M125" s="121"/>
      <c r="N125" s="47"/>
      <c r="O125" s="121"/>
      <c r="P125" s="121"/>
      <c r="Q125" s="47">
        <f>+J125+E125</f>
        <v>0</v>
      </c>
      <c r="R125" s="36">
        <f t="shared" si="29"/>
        <v>0</v>
      </c>
      <c r="S125" s="139"/>
      <c r="T125" s="37">
        <f t="shared" si="38"/>
        <v>0</v>
      </c>
      <c r="U125" s="37"/>
      <c r="V125" s="37">
        <f t="shared" si="39"/>
        <v>0</v>
      </c>
    </row>
    <row r="126" spans="1:22" ht="63" hidden="1" x14ac:dyDescent="0.25">
      <c r="A126" s="44" t="s">
        <v>303</v>
      </c>
      <c r="B126" s="44" t="s">
        <v>304</v>
      </c>
      <c r="C126" s="44" t="s">
        <v>92</v>
      </c>
      <c r="D126" s="45" t="s">
        <v>305</v>
      </c>
      <c r="E126" s="46">
        <f t="shared" si="42"/>
        <v>0</v>
      </c>
      <c r="F126" s="46"/>
      <c r="G126" s="46"/>
      <c r="H126" s="46"/>
      <c r="I126" s="46"/>
      <c r="J126" s="46">
        <f>K126+N126</f>
        <v>0</v>
      </c>
      <c r="K126" s="180"/>
      <c r="L126" s="180"/>
      <c r="M126" s="180"/>
      <c r="N126" s="46"/>
      <c r="O126" s="180"/>
      <c r="P126" s="180"/>
      <c r="Q126" s="46">
        <f t="shared" si="44"/>
        <v>0</v>
      </c>
      <c r="R126" s="36">
        <f t="shared" si="29"/>
        <v>0</v>
      </c>
      <c r="S126" s="139">
        <f>R127-Q127</f>
        <v>0</v>
      </c>
      <c r="T126" s="37">
        <f t="shared" si="38"/>
        <v>0</v>
      </c>
      <c r="U126" s="37"/>
      <c r="V126" s="37">
        <f t="shared" si="39"/>
        <v>0</v>
      </c>
    </row>
    <row r="127" spans="1:22" s="182" customFormat="1" ht="47.25" x14ac:dyDescent="0.25">
      <c r="A127" s="44" t="s">
        <v>306</v>
      </c>
      <c r="B127" s="44" t="s">
        <v>307</v>
      </c>
      <c r="C127" s="44" t="s">
        <v>114</v>
      </c>
      <c r="D127" s="181" t="s">
        <v>308</v>
      </c>
      <c r="E127" s="46">
        <f t="shared" si="42"/>
        <v>20346600</v>
      </c>
      <c r="F127" s="46">
        <v>20346600</v>
      </c>
      <c r="G127" s="46">
        <v>14873700</v>
      </c>
      <c r="H127" s="47">
        <v>633100</v>
      </c>
      <c r="I127" s="47"/>
      <c r="J127" s="47">
        <f>+K127+N127</f>
        <v>0</v>
      </c>
      <c r="K127" s="121"/>
      <c r="L127" s="121"/>
      <c r="M127" s="121"/>
      <c r="N127" s="47"/>
      <c r="O127" s="121"/>
      <c r="P127" s="121"/>
      <c r="Q127" s="47">
        <f t="shared" si="44"/>
        <v>20346600</v>
      </c>
      <c r="R127" s="36">
        <f t="shared" si="29"/>
        <v>20346600</v>
      </c>
      <c r="S127" s="64">
        <f>R128-Q128</f>
        <v>0</v>
      </c>
      <c r="T127" s="37">
        <f t="shared" si="38"/>
        <v>0</v>
      </c>
      <c r="U127" s="57"/>
      <c r="V127" s="37">
        <f t="shared" si="39"/>
        <v>0</v>
      </c>
    </row>
    <row r="128" spans="1:22" s="182" customFormat="1" ht="315" hidden="1" x14ac:dyDescent="0.25">
      <c r="A128" s="183" t="s">
        <v>309</v>
      </c>
      <c r="B128" s="183" t="s">
        <v>310</v>
      </c>
      <c r="C128" s="183" t="s">
        <v>311</v>
      </c>
      <c r="D128" s="184" t="s">
        <v>312</v>
      </c>
      <c r="E128" s="185">
        <f t="shared" si="42"/>
        <v>0</v>
      </c>
      <c r="F128" s="186"/>
      <c r="G128" s="186"/>
      <c r="H128" s="186"/>
      <c r="I128" s="186"/>
      <c r="J128" s="187">
        <f>+K128+N128</f>
        <v>0</v>
      </c>
      <c r="K128" s="188"/>
      <c r="L128" s="189"/>
      <c r="M128" s="189"/>
      <c r="N128" s="187"/>
      <c r="O128" s="187"/>
      <c r="P128" s="187"/>
      <c r="Q128" s="187">
        <f>J128+E128</f>
        <v>0</v>
      </c>
      <c r="R128" s="36">
        <f t="shared" si="29"/>
        <v>0</v>
      </c>
      <c r="S128" s="64"/>
      <c r="T128" s="37">
        <f t="shared" si="38"/>
        <v>0</v>
      </c>
      <c r="U128" s="57"/>
      <c r="V128" s="37">
        <f t="shared" si="39"/>
        <v>0</v>
      </c>
    </row>
    <row r="129" spans="1:22" s="182" customFormat="1" ht="267.75" hidden="1" x14ac:dyDescent="0.25">
      <c r="A129" s="103" t="s">
        <v>313</v>
      </c>
      <c r="B129" s="103" t="s">
        <v>314</v>
      </c>
      <c r="C129" s="103" t="s">
        <v>311</v>
      </c>
      <c r="D129" s="190" t="s">
        <v>315</v>
      </c>
      <c r="E129" s="50">
        <f t="shared" si="42"/>
        <v>0</v>
      </c>
      <c r="F129" s="191"/>
      <c r="G129" s="191"/>
      <c r="H129" s="191"/>
      <c r="I129" s="191"/>
      <c r="J129" s="86">
        <f>K129+N129</f>
        <v>0</v>
      </c>
      <c r="K129" s="192"/>
      <c r="L129" s="193"/>
      <c r="M129" s="193"/>
      <c r="N129" s="86"/>
      <c r="O129" s="86"/>
      <c r="P129" s="86"/>
      <c r="Q129" s="86">
        <f>J129</f>
        <v>0</v>
      </c>
      <c r="R129" s="36">
        <f t="shared" si="29"/>
        <v>0</v>
      </c>
      <c r="S129" s="64"/>
      <c r="T129" s="37">
        <f t="shared" si="38"/>
        <v>0</v>
      </c>
      <c r="U129" s="57"/>
      <c r="V129" s="37">
        <f t="shared" si="39"/>
        <v>0</v>
      </c>
    </row>
    <row r="130" spans="1:22" ht="252" hidden="1" x14ac:dyDescent="0.25">
      <c r="A130" s="194" t="s">
        <v>316</v>
      </c>
      <c r="B130" s="194" t="s">
        <v>317</v>
      </c>
      <c r="C130" s="194" t="s">
        <v>311</v>
      </c>
      <c r="D130" s="195" t="s">
        <v>318</v>
      </c>
      <c r="E130" s="196"/>
      <c r="F130" s="196"/>
      <c r="G130" s="196"/>
      <c r="H130" s="196"/>
      <c r="I130" s="196"/>
      <c r="J130" s="197">
        <f>K130+N130</f>
        <v>0</v>
      </c>
      <c r="K130" s="198"/>
      <c r="L130" s="199"/>
      <c r="M130" s="199"/>
      <c r="N130" s="197"/>
      <c r="O130" s="197"/>
      <c r="P130" s="197"/>
      <c r="Q130" s="197">
        <f>J130</f>
        <v>0</v>
      </c>
      <c r="R130" s="36">
        <f t="shared" si="29"/>
        <v>0</v>
      </c>
      <c r="S130" s="139">
        <f>R131-Q131</f>
        <v>0</v>
      </c>
      <c r="T130" s="37">
        <f t="shared" si="38"/>
        <v>0</v>
      </c>
      <c r="U130" s="37"/>
      <c r="V130" s="37">
        <f t="shared" si="39"/>
        <v>0</v>
      </c>
    </row>
    <row r="131" spans="1:22" ht="47.25" x14ac:dyDescent="0.25">
      <c r="A131" s="44" t="s">
        <v>319</v>
      </c>
      <c r="B131" s="44" t="s">
        <v>320</v>
      </c>
      <c r="C131" s="44">
        <v>1090</v>
      </c>
      <c r="D131" s="45" t="s">
        <v>321</v>
      </c>
      <c r="E131" s="47">
        <f t="shared" ref="E131:E142" si="46">F131+I131</f>
        <v>2006300</v>
      </c>
      <c r="F131" s="46">
        <v>2006300</v>
      </c>
      <c r="G131" s="46">
        <v>1223300</v>
      </c>
      <c r="H131" s="47">
        <v>107200</v>
      </c>
      <c r="I131" s="47"/>
      <c r="J131" s="47">
        <f>+K131+N131</f>
        <v>0</v>
      </c>
      <c r="K131" s="121"/>
      <c r="L131" s="121"/>
      <c r="M131" s="121"/>
      <c r="N131" s="47"/>
      <c r="O131" s="121"/>
      <c r="P131" s="121"/>
      <c r="Q131" s="47">
        <f t="shared" ref="Q131:Q142" si="47">+J131+E131</f>
        <v>2006300</v>
      </c>
      <c r="R131" s="36">
        <f t="shared" si="29"/>
        <v>2006300</v>
      </c>
      <c r="S131" s="139">
        <f>R132-Q132</f>
        <v>0</v>
      </c>
      <c r="T131" s="37">
        <f t="shared" si="38"/>
        <v>0</v>
      </c>
      <c r="U131" s="37"/>
      <c r="V131" s="37">
        <f t="shared" si="39"/>
        <v>0</v>
      </c>
    </row>
    <row r="132" spans="1:22" ht="31.5" x14ac:dyDescent="0.25">
      <c r="A132" s="44" t="s">
        <v>322</v>
      </c>
      <c r="B132" s="44">
        <v>3242</v>
      </c>
      <c r="C132" s="44">
        <v>1090</v>
      </c>
      <c r="D132" s="45" t="s">
        <v>45</v>
      </c>
      <c r="E132" s="47">
        <f t="shared" si="46"/>
        <v>10021800</v>
      </c>
      <c r="F132" s="46">
        <v>10021800</v>
      </c>
      <c r="G132" s="46"/>
      <c r="H132" s="47"/>
      <c r="I132" s="47"/>
      <c r="J132" s="47">
        <f>+K132+N132</f>
        <v>0</v>
      </c>
      <c r="K132" s="121"/>
      <c r="L132" s="121"/>
      <c r="M132" s="121"/>
      <c r="N132" s="47"/>
      <c r="O132" s="121"/>
      <c r="P132" s="121"/>
      <c r="Q132" s="47">
        <f t="shared" si="47"/>
        <v>10021800</v>
      </c>
      <c r="R132" s="36">
        <f t="shared" si="29"/>
        <v>10021800</v>
      </c>
      <c r="S132" s="139"/>
      <c r="T132" s="37">
        <f t="shared" si="38"/>
        <v>0</v>
      </c>
      <c r="U132" s="37"/>
      <c r="V132" s="37">
        <f t="shared" si="39"/>
        <v>0</v>
      </c>
    </row>
    <row r="133" spans="1:22" ht="110.25" hidden="1" x14ac:dyDescent="0.25">
      <c r="A133" s="172" t="s">
        <v>323</v>
      </c>
      <c r="B133" s="172" t="s">
        <v>324</v>
      </c>
      <c r="C133" s="172" t="s">
        <v>325</v>
      </c>
      <c r="D133" s="173" t="s">
        <v>326</v>
      </c>
      <c r="E133" s="200">
        <f t="shared" si="46"/>
        <v>0</v>
      </c>
      <c r="F133" s="185"/>
      <c r="G133" s="185"/>
      <c r="H133" s="185"/>
      <c r="I133" s="185"/>
      <c r="J133" s="200">
        <f>+K133+N133</f>
        <v>0</v>
      </c>
      <c r="K133" s="201"/>
      <c r="L133" s="201"/>
      <c r="M133" s="201"/>
      <c r="N133" s="185"/>
      <c r="O133" s="201"/>
      <c r="P133" s="201"/>
      <c r="Q133" s="185">
        <f t="shared" si="47"/>
        <v>0</v>
      </c>
      <c r="R133" s="36">
        <f t="shared" si="29"/>
        <v>0</v>
      </c>
      <c r="S133" s="139"/>
      <c r="T133" s="37">
        <f t="shared" si="38"/>
        <v>0</v>
      </c>
      <c r="U133" s="37"/>
      <c r="V133" s="37">
        <f t="shared" si="39"/>
        <v>0</v>
      </c>
    </row>
    <row r="134" spans="1:22" s="205" customFormat="1" ht="31.5" hidden="1" x14ac:dyDescent="0.25">
      <c r="A134" s="87" t="s">
        <v>327</v>
      </c>
      <c r="B134" s="87" t="s">
        <v>55</v>
      </c>
      <c r="C134" s="87" t="s">
        <v>52</v>
      </c>
      <c r="D134" s="202" t="s">
        <v>56</v>
      </c>
      <c r="E134" s="124">
        <f t="shared" si="46"/>
        <v>0</v>
      </c>
      <c r="F134" s="203"/>
      <c r="G134" s="203"/>
      <c r="H134" s="203"/>
      <c r="I134" s="203"/>
      <c r="J134" s="124">
        <f>+K134+N134</f>
        <v>0</v>
      </c>
      <c r="K134" s="204"/>
      <c r="L134" s="204"/>
      <c r="M134" s="204"/>
      <c r="N134" s="203"/>
      <c r="O134" s="204"/>
      <c r="P134" s="204"/>
      <c r="Q134" s="203">
        <f>+J134+E134</f>
        <v>0</v>
      </c>
      <c r="R134" s="36">
        <f t="shared" si="29"/>
        <v>0</v>
      </c>
      <c r="S134" s="64">
        <f>R136-Q136</f>
        <v>0</v>
      </c>
      <c r="T134" s="37">
        <f>P136-O136</f>
        <v>0</v>
      </c>
      <c r="U134" s="57"/>
      <c r="V134" s="37">
        <f>O136-N136</f>
        <v>0</v>
      </c>
    </row>
    <row r="135" spans="1:22" s="208" customFormat="1" ht="94.5" x14ac:dyDescent="0.25">
      <c r="A135" s="44" t="s">
        <v>328</v>
      </c>
      <c r="B135" s="44" t="s">
        <v>329</v>
      </c>
      <c r="C135" s="59" t="s">
        <v>59</v>
      </c>
      <c r="D135" s="60" t="s">
        <v>330</v>
      </c>
      <c r="E135" s="98">
        <f t="shared" si="46"/>
        <v>3910000</v>
      </c>
      <c r="F135" s="50">
        <v>478400</v>
      </c>
      <c r="G135" s="50"/>
      <c r="H135" s="50"/>
      <c r="I135" s="50">
        <v>3431600</v>
      </c>
      <c r="J135" s="206">
        <f>+K135+N135</f>
        <v>0</v>
      </c>
      <c r="K135" s="207"/>
      <c r="L135" s="207"/>
      <c r="M135" s="207"/>
      <c r="N135" s="50"/>
      <c r="O135" s="207"/>
      <c r="P135" s="207"/>
      <c r="Q135" s="50">
        <f>+J135+E135</f>
        <v>3910000</v>
      </c>
      <c r="R135" s="36">
        <f t="shared" si="29"/>
        <v>3910000</v>
      </c>
      <c r="S135" s="64"/>
      <c r="T135" s="37"/>
      <c r="U135" s="57"/>
      <c r="V135" s="37"/>
    </row>
    <row r="136" spans="1:22" s="205" customFormat="1" ht="362.25" hidden="1" x14ac:dyDescent="0.25">
      <c r="A136" s="59" t="s">
        <v>331</v>
      </c>
      <c r="B136" s="59" t="s">
        <v>332</v>
      </c>
      <c r="C136" s="59" t="s">
        <v>59</v>
      </c>
      <c r="D136" s="209" t="s">
        <v>333</v>
      </c>
      <c r="E136" s="98">
        <f t="shared" si="46"/>
        <v>0</v>
      </c>
      <c r="F136" s="98"/>
      <c r="G136" s="98"/>
      <c r="H136" s="98"/>
      <c r="I136" s="98"/>
      <c r="J136" s="206">
        <f t="shared" ref="J136:J141" si="48">+K136+N136</f>
        <v>0</v>
      </c>
      <c r="K136" s="63"/>
      <c r="L136" s="63"/>
      <c r="M136" s="63"/>
      <c r="N136" s="63"/>
      <c r="O136" s="63"/>
      <c r="P136" s="63"/>
      <c r="Q136" s="98">
        <f t="shared" si="47"/>
        <v>0</v>
      </c>
      <c r="R136" s="36">
        <f t="shared" si="29"/>
        <v>0</v>
      </c>
      <c r="S136" s="64"/>
      <c r="T136" s="37">
        <f t="shared" si="38"/>
        <v>0</v>
      </c>
      <c r="U136" s="57"/>
      <c r="V136" s="37">
        <f t="shared" si="39"/>
        <v>0</v>
      </c>
    </row>
    <row r="137" spans="1:22" s="210" customFormat="1" ht="409.5" hidden="1" x14ac:dyDescent="0.25">
      <c r="A137" s="59" t="s">
        <v>334</v>
      </c>
      <c r="B137" s="59" t="s">
        <v>335</v>
      </c>
      <c r="C137" s="59" t="s">
        <v>59</v>
      </c>
      <c r="D137" s="209" t="s">
        <v>336</v>
      </c>
      <c r="E137" s="63">
        <f t="shared" si="46"/>
        <v>0</v>
      </c>
      <c r="F137" s="63"/>
      <c r="G137" s="63"/>
      <c r="H137" s="63"/>
      <c r="I137" s="63"/>
      <c r="J137" s="206">
        <f t="shared" si="48"/>
        <v>0</v>
      </c>
      <c r="K137" s="63"/>
      <c r="L137" s="63"/>
      <c r="M137" s="63"/>
      <c r="N137" s="63"/>
      <c r="O137" s="63"/>
      <c r="P137" s="63"/>
      <c r="Q137" s="63">
        <f t="shared" si="47"/>
        <v>0</v>
      </c>
      <c r="R137" s="36">
        <f t="shared" si="29"/>
        <v>0</v>
      </c>
      <c r="S137" s="64">
        <f>R138-Q138</f>
        <v>0</v>
      </c>
      <c r="T137" s="37">
        <f t="shared" si="38"/>
        <v>0</v>
      </c>
      <c r="U137" s="57"/>
      <c r="V137" s="37">
        <f t="shared" si="39"/>
        <v>0</v>
      </c>
    </row>
    <row r="138" spans="1:22" s="210" customFormat="1" ht="346.5" hidden="1" x14ac:dyDescent="0.25">
      <c r="A138" s="59" t="s">
        <v>337</v>
      </c>
      <c r="B138" s="59" t="s">
        <v>338</v>
      </c>
      <c r="C138" s="59" t="s">
        <v>59</v>
      </c>
      <c r="D138" s="211" t="s">
        <v>339</v>
      </c>
      <c r="E138" s="98">
        <f t="shared" si="46"/>
        <v>0</v>
      </c>
      <c r="F138" s="98"/>
      <c r="G138" s="98"/>
      <c r="H138" s="98"/>
      <c r="I138" s="98"/>
      <c r="J138" s="206">
        <f t="shared" si="48"/>
        <v>0</v>
      </c>
      <c r="K138" s="118"/>
      <c r="L138" s="118"/>
      <c r="M138" s="118"/>
      <c r="N138" s="98"/>
      <c r="O138" s="118"/>
      <c r="P138" s="118"/>
      <c r="Q138" s="98">
        <f t="shared" si="47"/>
        <v>0</v>
      </c>
      <c r="R138" s="36">
        <f t="shared" si="29"/>
        <v>0</v>
      </c>
      <c r="S138" s="64"/>
      <c r="T138" s="37">
        <f t="shared" si="38"/>
        <v>0</v>
      </c>
      <c r="U138" s="57"/>
      <c r="V138" s="37">
        <f t="shared" si="39"/>
        <v>0</v>
      </c>
    </row>
    <row r="139" spans="1:22" s="210" customFormat="1" ht="283.5" hidden="1" x14ac:dyDescent="0.25">
      <c r="A139" s="59" t="s">
        <v>340</v>
      </c>
      <c r="B139" s="59" t="s">
        <v>341</v>
      </c>
      <c r="C139" s="59" t="s">
        <v>59</v>
      </c>
      <c r="D139" s="190" t="s">
        <v>342</v>
      </c>
      <c r="E139" s="191">
        <f>F139+I139</f>
        <v>0</v>
      </c>
      <c r="F139" s="63"/>
      <c r="G139" s="63"/>
      <c r="H139" s="63"/>
      <c r="I139" s="63"/>
      <c r="J139" s="206">
        <f t="shared" si="48"/>
        <v>0</v>
      </c>
      <c r="K139" s="125"/>
      <c r="L139" s="125"/>
      <c r="M139" s="125"/>
      <c r="N139" s="63"/>
      <c r="O139" s="125"/>
      <c r="P139" s="125"/>
      <c r="Q139" s="61">
        <f>+J139+E139</f>
        <v>0</v>
      </c>
      <c r="R139" s="36">
        <f t="shared" si="29"/>
        <v>0</v>
      </c>
      <c r="S139" s="64"/>
      <c r="T139" s="37">
        <f t="shared" si="38"/>
        <v>0</v>
      </c>
      <c r="U139" s="57"/>
      <c r="V139" s="37">
        <f t="shared" si="39"/>
        <v>0</v>
      </c>
    </row>
    <row r="140" spans="1:22" s="214" customFormat="1" ht="236.25" hidden="1" x14ac:dyDescent="0.25">
      <c r="A140" s="212" t="s">
        <v>343</v>
      </c>
      <c r="B140" s="212" t="s">
        <v>344</v>
      </c>
      <c r="C140" s="212" t="s">
        <v>59</v>
      </c>
      <c r="D140" s="213" t="s">
        <v>345</v>
      </c>
      <c r="E140" s="46">
        <f t="shared" si="46"/>
        <v>0</v>
      </c>
      <c r="F140" s="98"/>
      <c r="G140" s="98"/>
      <c r="H140" s="98"/>
      <c r="I140" s="98"/>
      <c r="J140" s="206">
        <f t="shared" si="48"/>
        <v>0</v>
      </c>
      <c r="K140" s="118"/>
      <c r="L140" s="118"/>
      <c r="M140" s="118"/>
      <c r="N140" s="98"/>
      <c r="O140" s="118"/>
      <c r="P140" s="118"/>
      <c r="Q140" s="46">
        <f t="shared" si="47"/>
        <v>0</v>
      </c>
      <c r="R140" s="36">
        <f t="shared" si="29"/>
        <v>0</v>
      </c>
      <c r="S140" s="64">
        <f t="shared" ref="S140:S176" si="49">R141-Q141</f>
        <v>0</v>
      </c>
      <c r="T140" s="37">
        <f t="shared" si="38"/>
        <v>0</v>
      </c>
      <c r="U140" s="57"/>
      <c r="V140" s="37">
        <f t="shared" si="39"/>
        <v>0</v>
      </c>
    </row>
    <row r="141" spans="1:22" s="12" customFormat="1" ht="173.25" x14ac:dyDescent="0.25">
      <c r="A141" s="59" t="s">
        <v>346</v>
      </c>
      <c r="B141" s="59" t="s">
        <v>347</v>
      </c>
      <c r="C141" s="59" t="s">
        <v>59</v>
      </c>
      <c r="D141" s="60" t="s">
        <v>348</v>
      </c>
      <c r="E141" s="97">
        <f>F141+I141</f>
        <v>24047200</v>
      </c>
      <c r="F141" s="97"/>
      <c r="G141" s="97"/>
      <c r="H141" s="98"/>
      <c r="I141" s="118">
        <v>24047200</v>
      </c>
      <c r="J141" s="47">
        <f t="shared" si="48"/>
        <v>0</v>
      </c>
      <c r="K141" s="118"/>
      <c r="L141" s="118"/>
      <c r="M141" s="118"/>
      <c r="N141" s="98"/>
      <c r="O141" s="118"/>
      <c r="P141" s="118"/>
      <c r="Q141" s="98">
        <f>+J141+E141</f>
        <v>24047200</v>
      </c>
      <c r="R141" s="36">
        <f t="shared" si="29"/>
        <v>24047200</v>
      </c>
      <c r="S141" s="170">
        <f t="shared" si="49"/>
        <v>0</v>
      </c>
      <c r="T141" s="37">
        <f t="shared" si="38"/>
        <v>0</v>
      </c>
      <c r="U141" s="171"/>
      <c r="V141" s="37">
        <f t="shared" si="39"/>
        <v>0</v>
      </c>
    </row>
    <row r="142" spans="1:22" s="12" customFormat="1" ht="15.75" x14ac:dyDescent="0.25">
      <c r="A142" s="44" t="s">
        <v>349</v>
      </c>
      <c r="B142" s="44" t="s">
        <v>58</v>
      </c>
      <c r="C142" s="44" t="s">
        <v>59</v>
      </c>
      <c r="D142" s="181" t="s">
        <v>179</v>
      </c>
      <c r="E142" s="46">
        <f t="shared" si="46"/>
        <v>8950200</v>
      </c>
      <c r="F142" s="46">
        <v>8950200</v>
      </c>
      <c r="G142" s="46"/>
      <c r="H142" s="47"/>
      <c r="I142" s="47"/>
      <c r="J142" s="47">
        <f>+K142+N142</f>
        <v>0</v>
      </c>
      <c r="K142" s="121"/>
      <c r="L142" s="121"/>
      <c r="M142" s="121"/>
      <c r="N142" s="47"/>
      <c r="O142" s="121"/>
      <c r="P142" s="121"/>
      <c r="Q142" s="47">
        <f t="shared" si="47"/>
        <v>8950200</v>
      </c>
      <c r="R142" s="36">
        <f t="shared" si="29"/>
        <v>8950200</v>
      </c>
      <c r="S142" s="139">
        <f t="shared" si="49"/>
        <v>0</v>
      </c>
      <c r="T142" s="37">
        <f t="shared" si="38"/>
        <v>0</v>
      </c>
      <c r="U142" s="37"/>
      <c r="V142" s="37">
        <f t="shared" si="39"/>
        <v>0</v>
      </c>
    </row>
    <row r="143" spans="1:22" s="12" customFormat="1" ht="31.5" x14ac:dyDescent="0.25">
      <c r="A143" s="136" t="s">
        <v>350</v>
      </c>
      <c r="B143" s="136"/>
      <c r="C143" s="136"/>
      <c r="D143" s="39" t="s">
        <v>351</v>
      </c>
      <c r="E143" s="40">
        <f t="shared" ref="E143:Q143" si="50">E145+E146+E147+E149+E148</f>
        <v>10987300</v>
      </c>
      <c r="F143" s="40">
        <f t="shared" si="50"/>
        <v>10987300</v>
      </c>
      <c r="G143" s="40">
        <f t="shared" si="50"/>
        <v>6392400</v>
      </c>
      <c r="H143" s="41">
        <f t="shared" si="50"/>
        <v>858000</v>
      </c>
      <c r="I143" s="41">
        <f t="shared" si="50"/>
        <v>0</v>
      </c>
      <c r="J143" s="41">
        <f t="shared" si="50"/>
        <v>200000</v>
      </c>
      <c r="K143" s="41">
        <f t="shared" si="50"/>
        <v>0</v>
      </c>
      <c r="L143" s="41">
        <f t="shared" si="50"/>
        <v>0</v>
      </c>
      <c r="M143" s="41">
        <f t="shared" si="50"/>
        <v>0</v>
      </c>
      <c r="N143" s="41">
        <f t="shared" si="50"/>
        <v>200000</v>
      </c>
      <c r="O143" s="41">
        <f t="shared" si="50"/>
        <v>200000</v>
      </c>
      <c r="P143" s="41">
        <f t="shared" si="50"/>
        <v>200000</v>
      </c>
      <c r="Q143" s="41">
        <f t="shared" si="50"/>
        <v>11187300</v>
      </c>
      <c r="R143" s="36">
        <f t="shared" si="29"/>
        <v>11187300</v>
      </c>
      <c r="S143" s="139">
        <f t="shared" si="49"/>
        <v>0</v>
      </c>
      <c r="T143" s="37">
        <f t="shared" si="38"/>
        <v>0</v>
      </c>
      <c r="U143" s="37"/>
      <c r="V143" s="37">
        <f t="shared" si="39"/>
        <v>0</v>
      </c>
    </row>
    <row r="144" spans="1:22" s="12" customFormat="1" ht="31.5" x14ac:dyDescent="0.25">
      <c r="A144" s="136" t="s">
        <v>352</v>
      </c>
      <c r="B144" s="136"/>
      <c r="C144" s="136"/>
      <c r="D144" s="39" t="s">
        <v>351</v>
      </c>
      <c r="E144" s="40">
        <f>SUM(E145:E149)</f>
        <v>10987300</v>
      </c>
      <c r="F144" s="40">
        <f t="shared" ref="F144:Q144" si="51">SUM(F145:F149)</f>
        <v>10987300</v>
      </c>
      <c r="G144" s="40">
        <f t="shared" si="51"/>
        <v>6392400</v>
      </c>
      <c r="H144" s="41">
        <f t="shared" si="51"/>
        <v>858000</v>
      </c>
      <c r="I144" s="41">
        <f t="shared" si="51"/>
        <v>0</v>
      </c>
      <c r="J144" s="41">
        <f t="shared" si="51"/>
        <v>200000</v>
      </c>
      <c r="K144" s="41">
        <f t="shared" si="51"/>
        <v>0</v>
      </c>
      <c r="L144" s="41">
        <f t="shared" si="51"/>
        <v>0</v>
      </c>
      <c r="M144" s="41">
        <f t="shared" si="51"/>
        <v>0</v>
      </c>
      <c r="N144" s="41">
        <f t="shared" si="51"/>
        <v>200000</v>
      </c>
      <c r="O144" s="41">
        <f t="shared" si="51"/>
        <v>200000</v>
      </c>
      <c r="P144" s="41">
        <f t="shared" si="51"/>
        <v>200000</v>
      </c>
      <c r="Q144" s="41">
        <f t="shared" si="51"/>
        <v>11187300</v>
      </c>
      <c r="R144" s="36">
        <f t="shared" si="29"/>
        <v>11187300</v>
      </c>
      <c r="S144" s="139">
        <f t="shared" si="49"/>
        <v>0</v>
      </c>
      <c r="T144" s="37">
        <f t="shared" si="38"/>
        <v>0</v>
      </c>
      <c r="U144" s="37"/>
      <c r="V144" s="37">
        <f t="shared" si="39"/>
        <v>0</v>
      </c>
    </row>
    <row r="145" spans="1:63" s="12" customFormat="1" ht="78.75" x14ac:dyDescent="0.25">
      <c r="A145" s="44" t="s">
        <v>353</v>
      </c>
      <c r="B145" s="44" t="s">
        <v>279</v>
      </c>
      <c r="C145" s="44" t="s">
        <v>280</v>
      </c>
      <c r="D145" s="156" t="s">
        <v>281</v>
      </c>
      <c r="E145" s="46">
        <f>F145+I145</f>
        <v>10510800</v>
      </c>
      <c r="F145" s="46">
        <v>10510800</v>
      </c>
      <c r="G145" s="46">
        <v>6392400</v>
      </c>
      <c r="H145" s="47">
        <v>858000</v>
      </c>
      <c r="I145" s="47"/>
      <c r="J145" s="47">
        <f>+K145+N145</f>
        <v>0</v>
      </c>
      <c r="K145" s="121"/>
      <c r="L145" s="121"/>
      <c r="M145" s="121"/>
      <c r="N145" s="47"/>
      <c r="O145" s="121"/>
      <c r="P145" s="121"/>
      <c r="Q145" s="47">
        <f>+J145+E145</f>
        <v>10510800</v>
      </c>
      <c r="R145" s="36">
        <f t="shared" si="29"/>
        <v>10510800</v>
      </c>
      <c r="S145" s="139">
        <f t="shared" si="49"/>
        <v>0</v>
      </c>
      <c r="T145" s="37">
        <f t="shared" si="38"/>
        <v>0</v>
      </c>
      <c r="U145" s="37"/>
      <c r="V145" s="37">
        <f t="shared" si="39"/>
        <v>0</v>
      </c>
    </row>
    <row r="146" spans="1:63" s="12" customFormat="1" ht="31.5" x14ac:dyDescent="0.25">
      <c r="A146" s="44" t="s">
        <v>354</v>
      </c>
      <c r="B146" s="44" t="s">
        <v>355</v>
      </c>
      <c r="C146" s="44" t="s">
        <v>280</v>
      </c>
      <c r="D146" s="156" t="s">
        <v>356</v>
      </c>
      <c r="E146" s="46">
        <f>F146+I146</f>
        <v>204900</v>
      </c>
      <c r="F146" s="46">
        <v>204900</v>
      </c>
      <c r="G146" s="46"/>
      <c r="H146" s="47"/>
      <c r="I146" s="47"/>
      <c r="J146" s="47">
        <f>+K146+N146</f>
        <v>0</v>
      </c>
      <c r="K146" s="121"/>
      <c r="L146" s="121"/>
      <c r="M146" s="121"/>
      <c r="N146" s="47"/>
      <c r="O146" s="121"/>
      <c r="P146" s="121"/>
      <c r="Q146" s="47">
        <f>+J146+E146</f>
        <v>204900</v>
      </c>
      <c r="R146" s="36">
        <f t="shared" ref="R146:R209" si="52">+E146+J146</f>
        <v>204900</v>
      </c>
      <c r="S146" s="139">
        <f t="shared" si="49"/>
        <v>0</v>
      </c>
      <c r="T146" s="37">
        <f t="shared" si="38"/>
        <v>0</v>
      </c>
      <c r="U146" s="37"/>
      <c r="V146" s="37">
        <f t="shared" si="39"/>
        <v>0</v>
      </c>
    </row>
    <row r="147" spans="1:63" s="214" customFormat="1" ht="47.25" x14ac:dyDescent="0.25">
      <c r="A147" s="72" t="s">
        <v>357</v>
      </c>
      <c r="B147" s="72" t="s">
        <v>358</v>
      </c>
      <c r="C147" s="72" t="s">
        <v>280</v>
      </c>
      <c r="D147" s="167" t="s">
        <v>359</v>
      </c>
      <c r="E147" s="215">
        <f>F147+I147</f>
        <v>271600</v>
      </c>
      <c r="F147" s="215">
        <v>271600</v>
      </c>
      <c r="G147" s="215"/>
      <c r="H147" s="216"/>
      <c r="I147" s="216"/>
      <c r="J147" s="216">
        <f>+K147+N147</f>
        <v>0</v>
      </c>
      <c r="K147" s="217"/>
      <c r="L147" s="217"/>
      <c r="M147" s="217"/>
      <c r="N147" s="216"/>
      <c r="O147" s="217"/>
      <c r="P147" s="217"/>
      <c r="Q147" s="216">
        <f>+J147+E147</f>
        <v>271600</v>
      </c>
      <c r="R147" s="36">
        <f t="shared" si="52"/>
        <v>271600</v>
      </c>
      <c r="S147" s="64">
        <f t="shared" si="49"/>
        <v>0</v>
      </c>
      <c r="T147" s="37">
        <f t="shared" si="38"/>
        <v>0</v>
      </c>
      <c r="U147" s="57"/>
      <c r="V147" s="37">
        <f t="shared" si="39"/>
        <v>0</v>
      </c>
    </row>
    <row r="148" spans="1:63" s="12" customFormat="1" ht="141.75" hidden="1" x14ac:dyDescent="0.25">
      <c r="A148" s="103" t="s">
        <v>360</v>
      </c>
      <c r="B148" s="103" t="s">
        <v>347</v>
      </c>
      <c r="C148" s="103" t="s">
        <v>59</v>
      </c>
      <c r="D148" s="218" t="s">
        <v>361</v>
      </c>
      <c r="E148" s="61">
        <f>F148+I148</f>
        <v>0</v>
      </c>
      <c r="F148" s="219"/>
      <c r="G148" s="219"/>
      <c r="H148" s="219"/>
      <c r="I148" s="220"/>
      <c r="J148" s="61">
        <f>+K148+N148</f>
        <v>0</v>
      </c>
      <c r="K148" s="220"/>
      <c r="L148" s="220"/>
      <c r="M148" s="220"/>
      <c r="N148" s="219"/>
      <c r="O148" s="220"/>
      <c r="P148" s="220"/>
      <c r="Q148" s="61">
        <f>+J148+E148</f>
        <v>0</v>
      </c>
      <c r="R148" s="36">
        <f t="shared" si="52"/>
        <v>0</v>
      </c>
      <c r="S148" s="139">
        <f t="shared" si="49"/>
        <v>0</v>
      </c>
      <c r="T148" s="37">
        <f t="shared" si="38"/>
        <v>0</v>
      </c>
      <c r="U148" s="37"/>
      <c r="V148" s="37">
        <f t="shared" si="39"/>
        <v>0</v>
      </c>
    </row>
    <row r="149" spans="1:63" s="223" customFormat="1" ht="15.75" x14ac:dyDescent="0.25">
      <c r="A149" s="44" t="s">
        <v>362</v>
      </c>
      <c r="B149" s="44" t="s">
        <v>58</v>
      </c>
      <c r="C149" s="44" t="s">
        <v>59</v>
      </c>
      <c r="D149" s="45" t="s">
        <v>60</v>
      </c>
      <c r="E149" s="46">
        <f>F149+I149</f>
        <v>0</v>
      </c>
      <c r="F149" s="46"/>
      <c r="G149" s="46"/>
      <c r="H149" s="47"/>
      <c r="I149" s="47"/>
      <c r="J149" s="47">
        <f>+K149+N149</f>
        <v>200000</v>
      </c>
      <c r="K149" s="121"/>
      <c r="L149" s="121"/>
      <c r="M149" s="121"/>
      <c r="N149" s="47">
        <v>200000</v>
      </c>
      <c r="O149" s="47">
        <v>200000</v>
      </c>
      <c r="P149" s="47">
        <v>200000</v>
      </c>
      <c r="Q149" s="47">
        <f>+J149+E149</f>
        <v>200000</v>
      </c>
      <c r="R149" s="36">
        <f t="shared" si="52"/>
        <v>200000</v>
      </c>
      <c r="S149" s="221">
        <f t="shared" si="49"/>
        <v>0</v>
      </c>
      <c r="T149" s="37">
        <f t="shared" si="38"/>
        <v>0</v>
      </c>
      <c r="U149" s="222"/>
      <c r="V149" s="37">
        <f t="shared" si="39"/>
        <v>-84400</v>
      </c>
    </row>
    <row r="150" spans="1:63" s="223" customFormat="1" ht="47.25" x14ac:dyDescent="0.25">
      <c r="A150" s="224" t="s">
        <v>363</v>
      </c>
      <c r="B150" s="224"/>
      <c r="C150" s="224"/>
      <c r="D150" s="137" t="s">
        <v>364</v>
      </c>
      <c r="E150" s="225">
        <f>E152+E155+E158+E159+E160+E161+E162+E179+E177+E163+E181+E156+E157+E164+E165+E166+E167+E168+E169+E170+E171+E172+E173+E174+E175+E176+E178+E180+E182</f>
        <v>302812600</v>
      </c>
      <c r="F150" s="225">
        <f t="shared" ref="F150:Q150" si="53">F152+F155+F158+F159+F160+F161+F162+F179+F177+F163+F181+F156+F157+F164+F165+F166+F167+F168+F169+F170+F171+F172+F173+F174+F175+F176+F178+F180+F182</f>
        <v>302812600</v>
      </c>
      <c r="G150" s="225">
        <f t="shared" si="53"/>
        <v>96829400</v>
      </c>
      <c r="H150" s="225">
        <f t="shared" si="53"/>
        <v>9725500</v>
      </c>
      <c r="I150" s="225">
        <f t="shared" si="53"/>
        <v>0</v>
      </c>
      <c r="J150" s="225">
        <f t="shared" si="53"/>
        <v>7734060</v>
      </c>
      <c r="K150" s="225">
        <f t="shared" si="53"/>
        <v>6368660</v>
      </c>
      <c r="L150" s="225">
        <f t="shared" si="53"/>
        <v>2023700</v>
      </c>
      <c r="M150" s="225">
        <f t="shared" si="53"/>
        <v>170800</v>
      </c>
      <c r="N150" s="225">
        <f t="shared" si="53"/>
        <v>1365400</v>
      </c>
      <c r="O150" s="225">
        <f t="shared" si="53"/>
        <v>1281000</v>
      </c>
      <c r="P150" s="225">
        <f t="shared" si="53"/>
        <v>1281000</v>
      </c>
      <c r="Q150" s="225">
        <f t="shared" si="53"/>
        <v>310546660</v>
      </c>
      <c r="R150" s="36">
        <f t="shared" si="52"/>
        <v>310546660</v>
      </c>
      <c r="S150" s="221">
        <f t="shared" si="49"/>
        <v>0</v>
      </c>
      <c r="T150" s="37">
        <f t="shared" si="38"/>
        <v>0</v>
      </c>
      <c r="U150" s="222"/>
      <c r="V150" s="37">
        <f t="shared" si="39"/>
        <v>-84400</v>
      </c>
      <c r="BK150" s="223" t="e">
        <f>дод3!D1=дод3!Q25+дод3!Q26+дод3!Q32+дод3!Q74+дод3!Q75+дод3!Q76+дод3!Q80+дод3!#REF!+дод3!#REF!+дод3!#REF!+дод3!Q110+дод3!Q138+дод3!Q142+дод3!Q149+дод3!Q148+дод3!Q227+дод3!Q240+дод3!Q241+дод3!#REF!+дод3!#REF!+дод3!#REF!+дод3!#REF!+дод3!#REF!+дод3!#REF!+дод3!#REF!+дод3!#REF!+дод3!#REF!+дод3!#REF!+дод3!Q244+дод3!Q243+дод3!J203+дод3!Q136+дод3!Q77</f>
        <v>#REF!</v>
      </c>
    </row>
    <row r="151" spans="1:63" ht="47.25" x14ac:dyDescent="0.25">
      <c r="A151" s="224" t="s">
        <v>365</v>
      </c>
      <c r="B151" s="224"/>
      <c r="C151" s="224"/>
      <c r="D151" s="137" t="s">
        <v>364</v>
      </c>
      <c r="E151" s="225">
        <f t="shared" ref="E151:Q151" si="54">SUM(E156:E182)+E152+E155</f>
        <v>302812600</v>
      </c>
      <c r="F151" s="225">
        <f t="shared" si="54"/>
        <v>302812600</v>
      </c>
      <c r="G151" s="225">
        <f t="shared" si="54"/>
        <v>96829400</v>
      </c>
      <c r="H151" s="226">
        <f t="shared" si="54"/>
        <v>9725500</v>
      </c>
      <c r="I151" s="226">
        <f t="shared" si="54"/>
        <v>0</v>
      </c>
      <c r="J151" s="226">
        <f t="shared" si="54"/>
        <v>7734060</v>
      </c>
      <c r="K151" s="226">
        <f t="shared" si="54"/>
        <v>6368660</v>
      </c>
      <c r="L151" s="226">
        <f t="shared" si="54"/>
        <v>2023700</v>
      </c>
      <c r="M151" s="226">
        <f t="shared" si="54"/>
        <v>170800</v>
      </c>
      <c r="N151" s="226">
        <f t="shared" si="54"/>
        <v>1365400</v>
      </c>
      <c r="O151" s="226">
        <f t="shared" si="54"/>
        <v>1281000</v>
      </c>
      <c r="P151" s="226">
        <f t="shared" si="54"/>
        <v>1281000</v>
      </c>
      <c r="Q151" s="226">
        <f t="shared" si="54"/>
        <v>310546660</v>
      </c>
      <c r="R151" s="36">
        <f t="shared" si="52"/>
        <v>310546660</v>
      </c>
      <c r="S151" s="139">
        <f t="shared" si="49"/>
        <v>0</v>
      </c>
      <c r="T151" s="37">
        <f t="shared" si="38"/>
        <v>0</v>
      </c>
      <c r="U151" s="37"/>
      <c r="V151" s="37">
        <f t="shared" si="39"/>
        <v>0</v>
      </c>
    </row>
    <row r="152" spans="1:63" ht="31.5" x14ac:dyDescent="0.25">
      <c r="A152" s="44" t="s">
        <v>366</v>
      </c>
      <c r="B152" s="44" t="s">
        <v>122</v>
      </c>
      <c r="C152" s="44"/>
      <c r="D152" s="45" t="s">
        <v>123</v>
      </c>
      <c r="E152" s="46">
        <f t="shared" ref="E152:E181" si="55">F152+I152</f>
        <v>70421600</v>
      </c>
      <c r="F152" s="46">
        <f>SUM(F153:F154)</f>
        <v>70421600</v>
      </c>
      <c r="G152" s="46">
        <f>SUM(G153:G154)</f>
        <v>0</v>
      </c>
      <c r="H152" s="46">
        <f>SUM(H153:H154)</f>
        <v>0</v>
      </c>
      <c r="I152" s="46">
        <f>SUM(I153:I154)</f>
        <v>0</v>
      </c>
      <c r="J152" s="47">
        <f>J153+J154</f>
        <v>1997360</v>
      </c>
      <c r="K152" s="46">
        <f t="shared" ref="K152:P152" si="56">SUM(K153:K154)</f>
        <v>1997360</v>
      </c>
      <c r="L152" s="46">
        <f t="shared" si="56"/>
        <v>0</v>
      </c>
      <c r="M152" s="46">
        <f t="shared" si="56"/>
        <v>0</v>
      </c>
      <c r="N152" s="46">
        <f t="shared" si="56"/>
        <v>0</v>
      </c>
      <c r="O152" s="46">
        <f t="shared" si="56"/>
        <v>0</v>
      </c>
      <c r="P152" s="46">
        <f t="shared" si="56"/>
        <v>0</v>
      </c>
      <c r="Q152" s="47">
        <f t="shared" ref="Q152:Q181" si="57">+J152+E152</f>
        <v>72418960</v>
      </c>
      <c r="R152" s="36">
        <f t="shared" si="52"/>
        <v>72418960</v>
      </c>
      <c r="S152" s="139">
        <f>R155-Q155</f>
        <v>0</v>
      </c>
      <c r="T152" s="37">
        <f>P155-O155</f>
        <v>0</v>
      </c>
      <c r="U152" s="37"/>
      <c r="V152" s="37">
        <f>O155-N155</f>
        <v>0</v>
      </c>
    </row>
    <row r="153" spans="1:63" s="152" customFormat="1" ht="47.25" x14ac:dyDescent="0.2">
      <c r="A153" s="77" t="s">
        <v>367</v>
      </c>
      <c r="B153" s="78">
        <v>1101</v>
      </c>
      <c r="C153" s="77" t="s">
        <v>125</v>
      </c>
      <c r="D153" s="80" t="s">
        <v>126</v>
      </c>
      <c r="E153" s="81">
        <f t="shared" si="55"/>
        <v>66316000</v>
      </c>
      <c r="F153" s="81">
        <v>66316000</v>
      </c>
      <c r="G153" s="81"/>
      <c r="H153" s="82"/>
      <c r="I153" s="82"/>
      <c r="J153" s="82">
        <f>+K153+N153</f>
        <v>1997360</v>
      </c>
      <c r="K153" s="227">
        <v>1997360</v>
      </c>
      <c r="L153" s="227"/>
      <c r="M153" s="227"/>
      <c r="N153" s="82"/>
      <c r="O153" s="227"/>
      <c r="P153" s="227"/>
      <c r="Q153" s="82">
        <f t="shared" si="57"/>
        <v>68313360</v>
      </c>
      <c r="R153" s="150">
        <f t="shared" si="52"/>
        <v>68313360</v>
      </c>
      <c r="S153" s="151"/>
      <c r="T153" s="84"/>
      <c r="U153" s="84"/>
      <c r="V153" s="84"/>
    </row>
    <row r="154" spans="1:63" s="152" customFormat="1" ht="47.25" x14ac:dyDescent="0.2">
      <c r="A154" s="77" t="s">
        <v>368</v>
      </c>
      <c r="B154" s="78">
        <v>1102</v>
      </c>
      <c r="C154" s="77" t="s">
        <v>125</v>
      </c>
      <c r="D154" s="80" t="s">
        <v>128</v>
      </c>
      <c r="E154" s="81">
        <f t="shared" si="55"/>
        <v>4105600</v>
      </c>
      <c r="F154" s="81">
        <v>4105600</v>
      </c>
      <c r="G154" s="81"/>
      <c r="H154" s="82"/>
      <c r="I154" s="82"/>
      <c r="J154" s="82">
        <f>+K154+N154</f>
        <v>0</v>
      </c>
      <c r="K154" s="227"/>
      <c r="L154" s="227"/>
      <c r="M154" s="227"/>
      <c r="N154" s="82"/>
      <c r="O154" s="227"/>
      <c r="P154" s="227"/>
      <c r="Q154" s="82">
        <f t="shared" si="57"/>
        <v>4105600</v>
      </c>
      <c r="R154" s="150">
        <f t="shared" si="52"/>
        <v>4105600</v>
      </c>
      <c r="S154" s="151"/>
      <c r="T154" s="84"/>
      <c r="U154" s="84"/>
      <c r="V154" s="84"/>
    </row>
    <row r="155" spans="1:63" s="17" customFormat="1" ht="31.5" x14ac:dyDescent="0.25">
      <c r="A155" s="44" t="s">
        <v>369</v>
      </c>
      <c r="B155" s="44" t="s">
        <v>68</v>
      </c>
      <c r="C155" s="44" t="s">
        <v>69</v>
      </c>
      <c r="D155" s="45" t="s">
        <v>370</v>
      </c>
      <c r="E155" s="46">
        <f t="shared" si="55"/>
        <v>1459300</v>
      </c>
      <c r="F155" s="46">
        <v>1459300</v>
      </c>
      <c r="G155" s="46">
        <v>972900</v>
      </c>
      <c r="H155" s="47">
        <v>60400</v>
      </c>
      <c r="I155" s="47"/>
      <c r="J155" s="47">
        <f>+K155+N155</f>
        <v>713200</v>
      </c>
      <c r="K155" s="121">
        <v>713200</v>
      </c>
      <c r="L155" s="121">
        <v>474000</v>
      </c>
      <c r="M155" s="121">
        <v>29900</v>
      </c>
      <c r="N155" s="47"/>
      <c r="O155" s="121"/>
      <c r="P155" s="121"/>
      <c r="Q155" s="47">
        <f t="shared" si="57"/>
        <v>2172500</v>
      </c>
      <c r="R155" s="36">
        <f t="shared" si="52"/>
        <v>2172500</v>
      </c>
      <c r="S155" s="64" t="e">
        <f>#REF!-#REF!</f>
        <v>#REF!</v>
      </c>
      <c r="T155" s="37" t="e">
        <f>#REF!-#REF!</f>
        <v>#REF!</v>
      </c>
      <c r="U155" s="57"/>
      <c r="V155" s="37" t="e">
        <f>#REF!-#REF!</f>
        <v>#REF!</v>
      </c>
    </row>
    <row r="156" spans="1:63" ht="47.25" x14ac:dyDescent="0.25">
      <c r="A156" s="44" t="s">
        <v>371</v>
      </c>
      <c r="B156" s="44" t="s">
        <v>358</v>
      </c>
      <c r="C156" s="44" t="s">
        <v>280</v>
      </c>
      <c r="D156" s="45" t="s">
        <v>359</v>
      </c>
      <c r="E156" s="46">
        <f t="shared" si="55"/>
        <v>703600</v>
      </c>
      <c r="F156" s="46">
        <v>703600</v>
      </c>
      <c r="G156" s="46"/>
      <c r="H156" s="47"/>
      <c r="I156" s="47"/>
      <c r="J156" s="47">
        <f>+K156+N156</f>
        <v>0</v>
      </c>
      <c r="K156" s="121"/>
      <c r="L156" s="121"/>
      <c r="M156" s="121"/>
      <c r="N156" s="47"/>
      <c r="O156" s="121"/>
      <c r="P156" s="121"/>
      <c r="Q156" s="47">
        <f t="shared" si="57"/>
        <v>703600</v>
      </c>
      <c r="R156" s="36">
        <f t="shared" si="52"/>
        <v>703600</v>
      </c>
      <c r="S156" s="139">
        <f t="shared" si="49"/>
        <v>0</v>
      </c>
      <c r="T156" s="37">
        <f t="shared" si="38"/>
        <v>0</v>
      </c>
      <c r="U156" s="37"/>
      <c r="V156" s="37">
        <f t="shared" si="39"/>
        <v>0</v>
      </c>
    </row>
    <row r="157" spans="1:63" s="17" customFormat="1" ht="15.75" x14ac:dyDescent="0.25">
      <c r="A157" s="44" t="s">
        <v>372</v>
      </c>
      <c r="B157" s="44" t="s">
        <v>373</v>
      </c>
      <c r="C157" s="44" t="s">
        <v>280</v>
      </c>
      <c r="D157" s="45" t="s">
        <v>374</v>
      </c>
      <c r="E157" s="46">
        <f t="shared" si="55"/>
        <v>200000</v>
      </c>
      <c r="F157" s="46">
        <v>200000</v>
      </c>
      <c r="G157" s="46"/>
      <c r="H157" s="47"/>
      <c r="I157" s="47"/>
      <c r="J157" s="47">
        <f>+K157+N157</f>
        <v>0</v>
      </c>
      <c r="K157" s="121"/>
      <c r="L157" s="121"/>
      <c r="M157" s="121"/>
      <c r="N157" s="47"/>
      <c r="O157" s="121"/>
      <c r="P157" s="121"/>
      <c r="Q157" s="47">
        <f t="shared" si="57"/>
        <v>200000</v>
      </c>
      <c r="R157" s="36">
        <f t="shared" si="52"/>
        <v>200000</v>
      </c>
      <c r="S157" s="64" t="e">
        <f>#REF!-#REF!</f>
        <v>#REF!</v>
      </c>
      <c r="T157" s="37" t="e">
        <f>#REF!-#REF!</f>
        <v>#REF!</v>
      </c>
      <c r="U157" s="57"/>
      <c r="V157" s="37" t="e">
        <f>#REF!-#REF!</f>
        <v>#REF!</v>
      </c>
    </row>
    <row r="158" spans="1:63" ht="15.75" x14ac:dyDescent="0.25">
      <c r="A158" s="44" t="s">
        <v>375</v>
      </c>
      <c r="B158" s="44" t="s">
        <v>376</v>
      </c>
      <c r="C158" s="44" t="s">
        <v>377</v>
      </c>
      <c r="D158" s="45" t="s">
        <v>378</v>
      </c>
      <c r="E158" s="46">
        <f t="shared" si="55"/>
        <v>28167200</v>
      </c>
      <c r="F158" s="46">
        <v>28167200</v>
      </c>
      <c r="G158" s="46"/>
      <c r="H158" s="47"/>
      <c r="I158" s="47"/>
      <c r="J158" s="47">
        <f t="shared" ref="J158:J181" si="58">+K158+N158</f>
        <v>0</v>
      </c>
      <c r="K158" s="121"/>
      <c r="L158" s="121"/>
      <c r="M158" s="121"/>
      <c r="N158" s="47"/>
      <c r="O158" s="47"/>
      <c r="P158" s="47"/>
      <c r="Q158" s="47">
        <f t="shared" si="57"/>
        <v>28167200</v>
      </c>
      <c r="R158" s="36">
        <f t="shared" si="52"/>
        <v>28167200</v>
      </c>
      <c r="S158" s="139">
        <f t="shared" si="49"/>
        <v>0</v>
      </c>
      <c r="T158" s="37">
        <f t="shared" si="38"/>
        <v>0</v>
      </c>
      <c r="U158" s="37"/>
      <c r="V158" s="37">
        <f t="shared" si="39"/>
        <v>0</v>
      </c>
    </row>
    <row r="159" spans="1:63" ht="47.25" x14ac:dyDescent="0.25">
      <c r="A159" s="44" t="s">
        <v>379</v>
      </c>
      <c r="B159" s="44" t="s">
        <v>380</v>
      </c>
      <c r="C159" s="44" t="s">
        <v>381</v>
      </c>
      <c r="D159" s="45" t="s">
        <v>382</v>
      </c>
      <c r="E159" s="46">
        <f t="shared" si="55"/>
        <v>22331100</v>
      </c>
      <c r="F159" s="46">
        <v>22331100</v>
      </c>
      <c r="G159" s="46"/>
      <c r="H159" s="47"/>
      <c r="I159" s="47"/>
      <c r="J159" s="47">
        <f t="shared" si="58"/>
        <v>0</v>
      </c>
      <c r="K159" s="121"/>
      <c r="L159" s="121"/>
      <c r="M159" s="121"/>
      <c r="N159" s="47"/>
      <c r="O159" s="121"/>
      <c r="P159" s="121"/>
      <c r="Q159" s="47">
        <f t="shared" si="57"/>
        <v>22331100</v>
      </c>
      <c r="R159" s="36">
        <f t="shared" si="52"/>
        <v>22331100</v>
      </c>
      <c r="S159" s="139">
        <f t="shared" si="49"/>
        <v>0</v>
      </c>
      <c r="T159" s="37">
        <f t="shared" si="38"/>
        <v>0</v>
      </c>
      <c r="U159" s="37"/>
      <c r="V159" s="37">
        <f t="shared" si="39"/>
        <v>-2000</v>
      </c>
    </row>
    <row r="160" spans="1:63" ht="15.75" x14ac:dyDescent="0.25">
      <c r="A160" s="44" t="s">
        <v>383</v>
      </c>
      <c r="B160" s="44" t="s">
        <v>384</v>
      </c>
      <c r="C160" s="44" t="s">
        <v>385</v>
      </c>
      <c r="D160" s="45" t="s">
        <v>386</v>
      </c>
      <c r="E160" s="46">
        <f t="shared" si="55"/>
        <v>27845300</v>
      </c>
      <c r="F160" s="46">
        <v>27845300</v>
      </c>
      <c r="G160" s="46">
        <v>20669000</v>
      </c>
      <c r="H160" s="47">
        <v>1879400</v>
      </c>
      <c r="I160" s="47"/>
      <c r="J160" s="47">
        <f t="shared" si="58"/>
        <v>69900</v>
      </c>
      <c r="K160" s="121">
        <v>67900</v>
      </c>
      <c r="L160" s="121">
        <v>40200</v>
      </c>
      <c r="M160" s="121">
        <v>2300</v>
      </c>
      <c r="N160" s="47">
        <v>2000</v>
      </c>
      <c r="O160" s="121"/>
      <c r="P160" s="121"/>
      <c r="Q160" s="47">
        <f t="shared" si="57"/>
        <v>27915200</v>
      </c>
      <c r="R160" s="36">
        <f t="shared" si="52"/>
        <v>27915200</v>
      </c>
      <c r="S160" s="139">
        <f t="shared" si="49"/>
        <v>0</v>
      </c>
      <c r="T160" s="37">
        <f t="shared" si="38"/>
        <v>0</v>
      </c>
      <c r="U160" s="37"/>
      <c r="V160" s="37">
        <f t="shared" si="39"/>
        <v>-57400</v>
      </c>
    </row>
    <row r="161" spans="1:22" ht="15.75" x14ac:dyDescent="0.25">
      <c r="A161" s="44" t="s">
        <v>387</v>
      </c>
      <c r="B161" s="44" t="s">
        <v>388</v>
      </c>
      <c r="C161" s="44" t="s">
        <v>385</v>
      </c>
      <c r="D161" s="45" t="s">
        <v>389</v>
      </c>
      <c r="E161" s="46">
        <f t="shared" si="55"/>
        <v>35664700</v>
      </c>
      <c r="F161" s="46">
        <v>35664700</v>
      </c>
      <c r="G161" s="46">
        <v>21453800</v>
      </c>
      <c r="H161" s="47">
        <v>2457100</v>
      </c>
      <c r="I161" s="47"/>
      <c r="J161" s="47">
        <f t="shared" si="58"/>
        <v>1967500</v>
      </c>
      <c r="K161" s="121">
        <v>910100</v>
      </c>
      <c r="L161" s="121">
        <v>498100</v>
      </c>
      <c r="M161" s="121">
        <v>7600</v>
      </c>
      <c r="N161" s="47">
        <f>57400+1000000</f>
        <v>1057400</v>
      </c>
      <c r="O161" s="121">
        <v>1000000</v>
      </c>
      <c r="P161" s="121">
        <v>1000000</v>
      </c>
      <c r="Q161" s="47">
        <f t="shared" si="57"/>
        <v>37632200</v>
      </c>
      <c r="R161" s="36">
        <f t="shared" si="52"/>
        <v>37632200</v>
      </c>
      <c r="S161" s="139">
        <f t="shared" si="49"/>
        <v>0</v>
      </c>
      <c r="T161" s="37">
        <f t="shared" si="38"/>
        <v>0</v>
      </c>
      <c r="U161" s="37"/>
      <c r="V161" s="37">
        <f t="shared" si="39"/>
        <v>0</v>
      </c>
    </row>
    <row r="162" spans="1:22" ht="31.5" x14ac:dyDescent="0.25">
      <c r="A162" s="44" t="s">
        <v>390</v>
      </c>
      <c r="B162" s="44" t="s">
        <v>391</v>
      </c>
      <c r="C162" s="44" t="s">
        <v>392</v>
      </c>
      <c r="D162" s="45" t="s">
        <v>393</v>
      </c>
      <c r="E162" s="46">
        <f t="shared" si="55"/>
        <v>8506700</v>
      </c>
      <c r="F162" s="46">
        <v>8506700</v>
      </c>
      <c r="G162" s="46">
        <v>5780000</v>
      </c>
      <c r="H162" s="47">
        <v>249600</v>
      </c>
      <c r="I162" s="47"/>
      <c r="J162" s="47">
        <f t="shared" si="58"/>
        <v>58500</v>
      </c>
      <c r="K162" s="121">
        <v>58500</v>
      </c>
      <c r="L162" s="121">
        <v>36500</v>
      </c>
      <c r="M162" s="121"/>
      <c r="N162" s="47"/>
      <c r="O162" s="47"/>
      <c r="P162" s="47"/>
      <c r="Q162" s="47">
        <f t="shared" si="57"/>
        <v>8565200</v>
      </c>
      <c r="R162" s="36">
        <f t="shared" si="52"/>
        <v>8565200</v>
      </c>
      <c r="S162" s="139">
        <f t="shared" si="49"/>
        <v>0</v>
      </c>
      <c r="T162" s="37">
        <f t="shared" si="38"/>
        <v>0</v>
      </c>
      <c r="U162" s="37"/>
      <c r="V162" s="37">
        <f t="shared" si="39"/>
        <v>0</v>
      </c>
    </row>
    <row r="163" spans="1:22" ht="15.75" x14ac:dyDescent="0.25">
      <c r="A163" s="44" t="s">
        <v>394</v>
      </c>
      <c r="B163" s="44" t="s">
        <v>395</v>
      </c>
      <c r="C163" s="44" t="s">
        <v>392</v>
      </c>
      <c r="D163" s="45" t="s">
        <v>396</v>
      </c>
      <c r="E163" s="46">
        <f t="shared" si="55"/>
        <v>3680700</v>
      </c>
      <c r="F163" s="46">
        <v>3680700</v>
      </c>
      <c r="G163" s="46">
        <v>108000</v>
      </c>
      <c r="H163" s="47"/>
      <c r="I163" s="47"/>
      <c r="J163" s="47">
        <f t="shared" si="58"/>
        <v>0</v>
      </c>
      <c r="K163" s="121"/>
      <c r="L163" s="121"/>
      <c r="M163" s="121"/>
      <c r="N163" s="47"/>
      <c r="O163" s="47"/>
      <c r="P163" s="47"/>
      <c r="Q163" s="47">
        <f t="shared" si="57"/>
        <v>3680700</v>
      </c>
      <c r="R163" s="36">
        <f t="shared" si="52"/>
        <v>3680700</v>
      </c>
      <c r="S163" s="139">
        <f t="shared" si="49"/>
        <v>0</v>
      </c>
      <c r="T163" s="37">
        <f t="shared" si="38"/>
        <v>0</v>
      </c>
      <c r="U163" s="37"/>
      <c r="V163" s="37">
        <f t="shared" si="39"/>
        <v>0</v>
      </c>
    </row>
    <row r="164" spans="1:22" ht="31.5" x14ac:dyDescent="0.25">
      <c r="A164" s="44" t="s">
        <v>397</v>
      </c>
      <c r="B164" s="44" t="s">
        <v>398</v>
      </c>
      <c r="C164" s="44" t="s">
        <v>399</v>
      </c>
      <c r="D164" s="45" t="s">
        <v>400</v>
      </c>
      <c r="E164" s="46">
        <f t="shared" si="55"/>
        <v>4916700</v>
      </c>
      <c r="F164" s="46">
        <v>4916700</v>
      </c>
      <c r="G164" s="46"/>
      <c r="H164" s="47"/>
      <c r="I164" s="47"/>
      <c r="J164" s="47">
        <f t="shared" si="58"/>
        <v>0</v>
      </c>
      <c r="K164" s="121"/>
      <c r="L164" s="121"/>
      <c r="M164" s="121"/>
      <c r="N164" s="47"/>
      <c r="O164" s="121"/>
      <c r="P164" s="121"/>
      <c r="Q164" s="47">
        <f t="shared" si="57"/>
        <v>4916700</v>
      </c>
      <c r="R164" s="36">
        <f t="shared" si="52"/>
        <v>4916700</v>
      </c>
      <c r="S164" s="139">
        <f t="shared" si="49"/>
        <v>0</v>
      </c>
      <c r="T164" s="37">
        <f t="shared" si="38"/>
        <v>0</v>
      </c>
      <c r="U164" s="37"/>
      <c r="V164" s="37">
        <f t="shared" si="39"/>
        <v>0</v>
      </c>
    </row>
    <row r="165" spans="1:22" ht="47.25" x14ac:dyDescent="0.25">
      <c r="A165" s="44" t="s">
        <v>401</v>
      </c>
      <c r="B165" s="44" t="s">
        <v>402</v>
      </c>
      <c r="C165" s="44" t="s">
        <v>399</v>
      </c>
      <c r="D165" s="45" t="s">
        <v>403</v>
      </c>
      <c r="E165" s="46">
        <f t="shared" si="55"/>
        <v>2815100</v>
      </c>
      <c r="F165" s="46">
        <v>2815100</v>
      </c>
      <c r="G165" s="46"/>
      <c r="H165" s="47"/>
      <c r="I165" s="47"/>
      <c r="J165" s="47">
        <f t="shared" si="58"/>
        <v>0</v>
      </c>
      <c r="K165" s="121"/>
      <c r="L165" s="121"/>
      <c r="M165" s="121"/>
      <c r="N165" s="47"/>
      <c r="O165" s="121"/>
      <c r="P165" s="121"/>
      <c r="Q165" s="47">
        <f t="shared" si="57"/>
        <v>2815100</v>
      </c>
      <c r="R165" s="36">
        <f t="shared" si="52"/>
        <v>2815100</v>
      </c>
      <c r="S165" s="139">
        <f t="shared" si="49"/>
        <v>0</v>
      </c>
      <c r="T165" s="37">
        <f t="shared" si="38"/>
        <v>0</v>
      </c>
      <c r="U165" s="37"/>
      <c r="V165" s="37">
        <f t="shared" si="39"/>
        <v>0</v>
      </c>
    </row>
    <row r="166" spans="1:22" ht="47.25" x14ac:dyDescent="0.25">
      <c r="A166" s="44" t="s">
        <v>404</v>
      </c>
      <c r="B166" s="44" t="s">
        <v>405</v>
      </c>
      <c r="C166" s="44" t="s">
        <v>399</v>
      </c>
      <c r="D166" s="45" t="s">
        <v>406</v>
      </c>
      <c r="E166" s="46">
        <f t="shared" si="55"/>
        <v>5712700</v>
      </c>
      <c r="F166" s="46">
        <v>5712700</v>
      </c>
      <c r="G166" s="46">
        <v>3981300</v>
      </c>
      <c r="H166" s="47">
        <v>30900</v>
      </c>
      <c r="I166" s="47"/>
      <c r="J166" s="47">
        <f t="shared" si="58"/>
        <v>0</v>
      </c>
      <c r="K166" s="121"/>
      <c r="L166" s="121"/>
      <c r="M166" s="121"/>
      <c r="N166" s="47"/>
      <c r="O166" s="121"/>
      <c r="P166" s="121"/>
      <c r="Q166" s="47">
        <f t="shared" si="57"/>
        <v>5712700</v>
      </c>
      <c r="R166" s="36">
        <f t="shared" si="52"/>
        <v>5712700</v>
      </c>
      <c r="S166" s="139">
        <f t="shared" si="49"/>
        <v>0</v>
      </c>
      <c r="T166" s="37">
        <f t="shared" si="38"/>
        <v>0</v>
      </c>
      <c r="U166" s="37"/>
      <c r="V166" s="37">
        <f t="shared" si="39"/>
        <v>0</v>
      </c>
    </row>
    <row r="167" spans="1:22" ht="47.25" x14ac:dyDescent="0.25">
      <c r="A167" s="44" t="s">
        <v>407</v>
      </c>
      <c r="B167" s="44" t="s">
        <v>408</v>
      </c>
      <c r="C167" s="44" t="s">
        <v>399</v>
      </c>
      <c r="D167" s="45" t="s">
        <v>409</v>
      </c>
      <c r="E167" s="46">
        <f t="shared" si="55"/>
        <v>357500</v>
      </c>
      <c r="F167" s="46">
        <v>357500</v>
      </c>
      <c r="G167" s="46"/>
      <c r="H167" s="47"/>
      <c r="I167" s="47"/>
      <c r="J167" s="47">
        <f t="shared" si="58"/>
        <v>0</v>
      </c>
      <c r="K167" s="121"/>
      <c r="L167" s="121"/>
      <c r="M167" s="121"/>
      <c r="N167" s="47"/>
      <c r="O167" s="121"/>
      <c r="P167" s="121"/>
      <c r="Q167" s="47">
        <f t="shared" si="57"/>
        <v>357500</v>
      </c>
      <c r="R167" s="36">
        <f t="shared" si="52"/>
        <v>357500</v>
      </c>
      <c r="S167" s="139">
        <f t="shared" si="49"/>
        <v>0</v>
      </c>
      <c r="T167" s="37">
        <f t="shared" si="38"/>
        <v>0</v>
      </c>
      <c r="U167" s="37"/>
      <c r="V167" s="37">
        <f t="shared" si="39"/>
        <v>-25000</v>
      </c>
    </row>
    <row r="168" spans="1:22" ht="47.25" x14ac:dyDescent="0.25">
      <c r="A168" s="44" t="s">
        <v>410</v>
      </c>
      <c r="B168" s="44" t="s">
        <v>411</v>
      </c>
      <c r="C168" s="44" t="s">
        <v>399</v>
      </c>
      <c r="D168" s="45" t="s">
        <v>412</v>
      </c>
      <c r="E168" s="46">
        <f t="shared" si="55"/>
        <v>53034600</v>
      </c>
      <c r="F168" s="46">
        <v>53034600</v>
      </c>
      <c r="G168" s="46">
        <v>32778400</v>
      </c>
      <c r="H168" s="47">
        <v>4909200</v>
      </c>
      <c r="I168" s="47"/>
      <c r="J168" s="47">
        <f t="shared" si="58"/>
        <v>2904500</v>
      </c>
      <c r="K168" s="121">
        <v>2599500</v>
      </c>
      <c r="L168" s="121">
        <v>974900</v>
      </c>
      <c r="M168" s="121">
        <v>131000</v>
      </c>
      <c r="N168" s="47">
        <f>25000+280000</f>
        <v>305000</v>
      </c>
      <c r="O168" s="121">
        <v>280000</v>
      </c>
      <c r="P168" s="121">
        <v>280000</v>
      </c>
      <c r="Q168" s="47">
        <f t="shared" si="57"/>
        <v>55939100</v>
      </c>
      <c r="R168" s="36">
        <f t="shared" si="52"/>
        <v>55939100</v>
      </c>
      <c r="S168" s="139">
        <f t="shared" si="49"/>
        <v>0</v>
      </c>
      <c r="T168" s="37">
        <f t="shared" si="38"/>
        <v>0</v>
      </c>
      <c r="U168" s="37"/>
      <c r="V168" s="37">
        <f t="shared" si="39"/>
        <v>0</v>
      </c>
    </row>
    <row r="169" spans="1:22" ht="47.25" x14ac:dyDescent="0.25">
      <c r="A169" s="44" t="s">
        <v>413</v>
      </c>
      <c r="B169" s="44" t="s">
        <v>414</v>
      </c>
      <c r="C169" s="44" t="s">
        <v>399</v>
      </c>
      <c r="D169" s="45" t="s">
        <v>415</v>
      </c>
      <c r="E169" s="46">
        <f t="shared" si="55"/>
        <v>5367900</v>
      </c>
      <c r="F169" s="46">
        <v>5367900</v>
      </c>
      <c r="G169" s="46"/>
      <c r="H169" s="47"/>
      <c r="I169" s="47"/>
      <c r="J169" s="47">
        <f t="shared" si="58"/>
        <v>0</v>
      </c>
      <c r="K169" s="121"/>
      <c r="L169" s="121"/>
      <c r="M169" s="121"/>
      <c r="N169" s="47"/>
      <c r="O169" s="121"/>
      <c r="P169" s="121"/>
      <c r="Q169" s="47">
        <f t="shared" si="57"/>
        <v>5367900</v>
      </c>
      <c r="R169" s="36">
        <f t="shared" si="52"/>
        <v>5367900</v>
      </c>
      <c r="S169" s="139">
        <f t="shared" si="49"/>
        <v>0</v>
      </c>
      <c r="T169" s="37">
        <f t="shared" si="38"/>
        <v>0</v>
      </c>
      <c r="U169" s="37"/>
      <c r="V169" s="37">
        <f t="shared" si="39"/>
        <v>0</v>
      </c>
    </row>
    <row r="170" spans="1:22" ht="31.5" x14ac:dyDescent="0.25">
      <c r="A170" s="44" t="s">
        <v>416</v>
      </c>
      <c r="B170" s="44" t="s">
        <v>417</v>
      </c>
      <c r="C170" s="44" t="s">
        <v>399</v>
      </c>
      <c r="D170" s="45" t="s">
        <v>418</v>
      </c>
      <c r="E170" s="46">
        <f t="shared" si="55"/>
        <v>18043300</v>
      </c>
      <c r="F170" s="46">
        <v>18043300</v>
      </c>
      <c r="G170" s="46">
        <v>6610700</v>
      </c>
      <c r="H170" s="47">
        <v>94800</v>
      </c>
      <c r="I170" s="47"/>
      <c r="J170" s="47">
        <f t="shared" si="58"/>
        <v>0</v>
      </c>
      <c r="K170" s="121"/>
      <c r="L170" s="121"/>
      <c r="M170" s="121"/>
      <c r="N170" s="47"/>
      <c r="O170" s="121"/>
      <c r="P170" s="121"/>
      <c r="Q170" s="47">
        <f t="shared" si="57"/>
        <v>18043300</v>
      </c>
      <c r="R170" s="36">
        <f t="shared" si="52"/>
        <v>18043300</v>
      </c>
      <c r="S170" s="139">
        <f t="shared" si="49"/>
        <v>0</v>
      </c>
      <c r="T170" s="37">
        <f t="shared" si="38"/>
        <v>0</v>
      </c>
      <c r="U170" s="37"/>
      <c r="V170" s="37">
        <f t="shared" si="39"/>
        <v>0</v>
      </c>
    </row>
    <row r="171" spans="1:22" ht="78.75" x14ac:dyDescent="0.25">
      <c r="A171" s="228" t="s">
        <v>419</v>
      </c>
      <c r="B171" s="228" t="s">
        <v>420</v>
      </c>
      <c r="C171" s="228" t="s">
        <v>399</v>
      </c>
      <c r="D171" s="181" t="s">
        <v>421</v>
      </c>
      <c r="E171" s="46">
        <f t="shared" si="55"/>
        <v>485200</v>
      </c>
      <c r="F171" s="46">
        <v>485200</v>
      </c>
      <c r="G171" s="46"/>
      <c r="H171" s="47"/>
      <c r="I171" s="47"/>
      <c r="J171" s="47">
        <f t="shared" si="58"/>
        <v>0</v>
      </c>
      <c r="K171" s="121"/>
      <c r="L171" s="121"/>
      <c r="M171" s="121"/>
      <c r="N171" s="47"/>
      <c r="O171" s="121"/>
      <c r="P171" s="121"/>
      <c r="Q171" s="47">
        <f t="shared" si="57"/>
        <v>485200</v>
      </c>
      <c r="R171" s="36">
        <f t="shared" si="52"/>
        <v>485200</v>
      </c>
      <c r="S171" s="139">
        <f t="shared" si="49"/>
        <v>0</v>
      </c>
      <c r="T171" s="37">
        <f t="shared" si="38"/>
        <v>0</v>
      </c>
      <c r="U171" s="37"/>
      <c r="V171" s="37">
        <f t="shared" si="39"/>
        <v>0</v>
      </c>
    </row>
    <row r="172" spans="1:22" ht="78.75" x14ac:dyDescent="0.25">
      <c r="A172" s="228" t="s">
        <v>422</v>
      </c>
      <c r="B172" s="228" t="s">
        <v>423</v>
      </c>
      <c r="C172" s="228" t="s">
        <v>399</v>
      </c>
      <c r="D172" s="181" t="s">
        <v>424</v>
      </c>
      <c r="E172" s="46">
        <f t="shared" si="55"/>
        <v>260000</v>
      </c>
      <c r="F172" s="46">
        <v>260000</v>
      </c>
      <c r="G172" s="46"/>
      <c r="H172" s="47"/>
      <c r="I172" s="47"/>
      <c r="J172" s="47">
        <f t="shared" si="58"/>
        <v>0</v>
      </c>
      <c r="K172" s="121"/>
      <c r="L172" s="121"/>
      <c r="M172" s="121"/>
      <c r="N172" s="47"/>
      <c r="O172" s="121"/>
      <c r="P172" s="121"/>
      <c r="Q172" s="47">
        <f t="shared" si="57"/>
        <v>260000</v>
      </c>
      <c r="R172" s="36">
        <f t="shared" si="52"/>
        <v>260000</v>
      </c>
      <c r="S172" s="139">
        <f t="shared" si="49"/>
        <v>0</v>
      </c>
      <c r="T172" s="37">
        <f t="shared" si="38"/>
        <v>0</v>
      </c>
      <c r="U172" s="37"/>
      <c r="V172" s="37">
        <f t="shared" si="39"/>
        <v>0</v>
      </c>
    </row>
    <row r="173" spans="1:22" ht="63" x14ac:dyDescent="0.25">
      <c r="A173" s="44" t="s">
        <v>425</v>
      </c>
      <c r="B173" s="44" t="s">
        <v>426</v>
      </c>
      <c r="C173" s="44" t="s">
        <v>399</v>
      </c>
      <c r="D173" s="45" t="s">
        <v>427</v>
      </c>
      <c r="E173" s="46">
        <f t="shared" si="55"/>
        <v>1167000</v>
      </c>
      <c r="F173" s="46">
        <v>1167000</v>
      </c>
      <c r="G173" s="46"/>
      <c r="H173" s="47"/>
      <c r="I173" s="47"/>
      <c r="J173" s="47">
        <f t="shared" si="58"/>
        <v>0</v>
      </c>
      <c r="K173" s="121"/>
      <c r="L173" s="121"/>
      <c r="M173" s="121"/>
      <c r="N173" s="47"/>
      <c r="O173" s="121"/>
      <c r="P173" s="121"/>
      <c r="Q173" s="47">
        <f t="shared" si="57"/>
        <v>1167000</v>
      </c>
      <c r="R173" s="36">
        <f t="shared" si="52"/>
        <v>1167000</v>
      </c>
      <c r="S173" s="139">
        <f t="shared" si="49"/>
        <v>0</v>
      </c>
      <c r="T173" s="37">
        <f t="shared" si="38"/>
        <v>0</v>
      </c>
      <c r="U173" s="37"/>
      <c r="V173" s="37">
        <f t="shared" si="39"/>
        <v>0</v>
      </c>
    </row>
    <row r="174" spans="1:22" ht="63" x14ac:dyDescent="0.25">
      <c r="A174" s="228" t="s">
        <v>428</v>
      </c>
      <c r="B174" s="228" t="s">
        <v>429</v>
      </c>
      <c r="C174" s="228" t="s">
        <v>399</v>
      </c>
      <c r="D174" s="181" t="s">
        <v>430</v>
      </c>
      <c r="E174" s="46">
        <f t="shared" si="55"/>
        <v>1251800</v>
      </c>
      <c r="F174" s="46">
        <v>1251800</v>
      </c>
      <c r="G174" s="46">
        <v>715200</v>
      </c>
      <c r="H174" s="47">
        <v>34700</v>
      </c>
      <c r="I174" s="47"/>
      <c r="J174" s="47">
        <f t="shared" si="58"/>
        <v>0</v>
      </c>
      <c r="K174" s="121"/>
      <c r="L174" s="121"/>
      <c r="M174" s="121"/>
      <c r="N174" s="47"/>
      <c r="O174" s="121"/>
      <c r="P174" s="121"/>
      <c r="Q174" s="47">
        <f t="shared" si="57"/>
        <v>1251800</v>
      </c>
      <c r="R174" s="36">
        <f t="shared" si="52"/>
        <v>1251800</v>
      </c>
      <c r="S174" s="139">
        <f t="shared" si="49"/>
        <v>0</v>
      </c>
      <c r="T174" s="37">
        <f t="shared" ref="T174:T237" si="59">P175-O175</f>
        <v>0</v>
      </c>
      <c r="U174" s="37"/>
      <c r="V174" s="37">
        <f t="shared" ref="V174:V193" si="60">O175-N175</f>
        <v>0</v>
      </c>
    </row>
    <row r="175" spans="1:22" ht="47.25" x14ac:dyDescent="0.25">
      <c r="A175" s="228" t="s">
        <v>431</v>
      </c>
      <c r="B175" s="228" t="s">
        <v>432</v>
      </c>
      <c r="C175" s="228" t="s">
        <v>399</v>
      </c>
      <c r="D175" s="181" t="s">
        <v>433</v>
      </c>
      <c r="E175" s="46">
        <f t="shared" si="55"/>
        <v>8420800</v>
      </c>
      <c r="F175" s="46">
        <v>8420800</v>
      </c>
      <c r="G175" s="46">
        <v>3760100</v>
      </c>
      <c r="H175" s="47">
        <v>9400</v>
      </c>
      <c r="I175" s="47"/>
      <c r="J175" s="47">
        <f t="shared" si="58"/>
        <v>0</v>
      </c>
      <c r="K175" s="121"/>
      <c r="L175" s="121"/>
      <c r="M175" s="121"/>
      <c r="N175" s="47"/>
      <c r="O175" s="121"/>
      <c r="P175" s="121"/>
      <c r="Q175" s="47">
        <f t="shared" si="57"/>
        <v>8420800</v>
      </c>
      <c r="R175" s="36">
        <f t="shared" si="52"/>
        <v>8420800</v>
      </c>
      <c r="S175" s="139">
        <f t="shared" si="49"/>
        <v>0</v>
      </c>
      <c r="T175" s="37">
        <f t="shared" si="59"/>
        <v>0</v>
      </c>
      <c r="U175" s="37"/>
      <c r="V175" s="37">
        <f t="shared" si="60"/>
        <v>0</v>
      </c>
    </row>
    <row r="176" spans="1:22" ht="94.5" x14ac:dyDescent="0.25">
      <c r="A176" s="44" t="s">
        <v>434</v>
      </c>
      <c r="B176" s="44" t="s">
        <v>435</v>
      </c>
      <c r="C176" s="44" t="s">
        <v>325</v>
      </c>
      <c r="D176" s="45" t="s">
        <v>436</v>
      </c>
      <c r="E176" s="46">
        <f t="shared" si="55"/>
        <v>49800</v>
      </c>
      <c r="F176" s="46">
        <v>49800</v>
      </c>
      <c r="G176" s="46"/>
      <c r="H176" s="47"/>
      <c r="I176" s="47"/>
      <c r="J176" s="47">
        <f t="shared" si="58"/>
        <v>22100</v>
      </c>
      <c r="K176" s="121">
        <v>22100</v>
      </c>
      <c r="L176" s="121"/>
      <c r="M176" s="121"/>
      <c r="N176" s="47"/>
      <c r="O176" s="121"/>
      <c r="P176" s="121"/>
      <c r="Q176" s="47">
        <f t="shared" si="57"/>
        <v>71900</v>
      </c>
      <c r="R176" s="36">
        <f t="shared" si="52"/>
        <v>71900</v>
      </c>
      <c r="S176" s="139">
        <f t="shared" si="49"/>
        <v>0</v>
      </c>
      <c r="T176" s="37">
        <f t="shared" si="59"/>
        <v>0</v>
      </c>
      <c r="U176" s="37"/>
      <c r="V176" s="37">
        <f t="shared" si="60"/>
        <v>0</v>
      </c>
    </row>
    <row r="177" spans="1:22" s="152" customFormat="1" ht="18.75" x14ac:dyDescent="0.25">
      <c r="A177" s="44" t="s">
        <v>437</v>
      </c>
      <c r="B177" s="44" t="s">
        <v>438</v>
      </c>
      <c r="C177" s="44" t="s">
        <v>159</v>
      </c>
      <c r="D177" s="60" t="s">
        <v>439</v>
      </c>
      <c r="E177" s="46">
        <f t="shared" si="55"/>
        <v>0</v>
      </c>
      <c r="F177" s="46"/>
      <c r="G177" s="46"/>
      <c r="H177" s="47"/>
      <c r="I177" s="47"/>
      <c r="J177" s="47">
        <f t="shared" si="58"/>
        <v>1000</v>
      </c>
      <c r="K177" s="121"/>
      <c r="L177" s="121"/>
      <c r="M177" s="121"/>
      <c r="N177" s="47">
        <v>1000</v>
      </c>
      <c r="O177" s="121">
        <v>1000</v>
      </c>
      <c r="P177" s="121">
        <v>1000</v>
      </c>
      <c r="Q177" s="47">
        <f t="shared" si="57"/>
        <v>1000</v>
      </c>
      <c r="R177" s="36">
        <f t="shared" si="52"/>
        <v>1000</v>
      </c>
      <c r="S177" s="139"/>
      <c r="T177" s="37">
        <f t="shared" si="59"/>
        <v>0</v>
      </c>
      <c r="U177" s="37"/>
      <c r="V177" s="37">
        <f t="shared" si="60"/>
        <v>0</v>
      </c>
    </row>
    <row r="178" spans="1:22" ht="60" hidden="1" x14ac:dyDescent="0.25">
      <c r="A178" s="229" t="s">
        <v>440</v>
      </c>
      <c r="B178" s="229" t="s">
        <v>441</v>
      </c>
      <c r="C178" s="229" t="s">
        <v>159</v>
      </c>
      <c r="D178" s="230" t="s">
        <v>442</v>
      </c>
      <c r="E178" s="231">
        <f t="shared" si="55"/>
        <v>0</v>
      </c>
      <c r="F178" s="231"/>
      <c r="G178" s="231"/>
      <c r="H178" s="231"/>
      <c r="I178" s="231"/>
      <c r="J178" s="231">
        <f t="shared" si="58"/>
        <v>0</v>
      </c>
      <c r="K178" s="232"/>
      <c r="L178" s="232"/>
      <c r="M178" s="232"/>
      <c r="N178" s="231"/>
      <c r="O178" s="232"/>
      <c r="P178" s="232"/>
      <c r="Q178" s="231">
        <f t="shared" si="57"/>
        <v>0</v>
      </c>
      <c r="R178" s="36">
        <f t="shared" si="52"/>
        <v>0</v>
      </c>
      <c r="S178" s="139">
        <f>R179-Q179</f>
        <v>0</v>
      </c>
      <c r="T178" s="37">
        <f t="shared" si="59"/>
        <v>0</v>
      </c>
      <c r="U178" s="37"/>
      <c r="V178" s="37">
        <f t="shared" si="60"/>
        <v>0</v>
      </c>
    </row>
    <row r="179" spans="1:22" s="17" customFormat="1" ht="31.5" x14ac:dyDescent="0.25">
      <c r="A179" s="44" t="s">
        <v>443</v>
      </c>
      <c r="B179" s="44" t="s">
        <v>444</v>
      </c>
      <c r="C179" s="44" t="s">
        <v>159</v>
      </c>
      <c r="D179" s="45" t="s">
        <v>445</v>
      </c>
      <c r="E179" s="46">
        <f t="shared" si="55"/>
        <v>180000</v>
      </c>
      <c r="F179" s="46">
        <v>180000</v>
      </c>
      <c r="G179" s="46"/>
      <c r="H179" s="47"/>
      <c r="I179" s="47"/>
      <c r="J179" s="47">
        <f t="shared" si="58"/>
        <v>0</v>
      </c>
      <c r="K179" s="121"/>
      <c r="L179" s="121"/>
      <c r="M179" s="121"/>
      <c r="N179" s="47"/>
      <c r="O179" s="121"/>
      <c r="P179" s="121"/>
      <c r="Q179" s="47">
        <f t="shared" si="57"/>
        <v>180000</v>
      </c>
      <c r="R179" s="36">
        <f t="shared" si="52"/>
        <v>180000</v>
      </c>
      <c r="S179" s="64"/>
      <c r="T179" s="37">
        <f t="shared" si="59"/>
        <v>0</v>
      </c>
      <c r="U179" s="57"/>
      <c r="V179" s="37">
        <f t="shared" si="60"/>
        <v>0</v>
      </c>
    </row>
    <row r="180" spans="1:22" ht="31.5" hidden="1" x14ac:dyDescent="0.25">
      <c r="A180" s="52" t="s">
        <v>446</v>
      </c>
      <c r="B180" s="52" t="s">
        <v>447</v>
      </c>
      <c r="C180" s="52" t="s">
        <v>52</v>
      </c>
      <c r="D180" s="53" t="s">
        <v>448</v>
      </c>
      <c r="E180" s="233">
        <f t="shared" si="55"/>
        <v>0</v>
      </c>
      <c r="F180" s="55"/>
      <c r="G180" s="55"/>
      <c r="H180" s="55"/>
      <c r="I180" s="55"/>
      <c r="J180" s="233">
        <f t="shared" si="58"/>
        <v>0</v>
      </c>
      <c r="K180" s="168"/>
      <c r="L180" s="168"/>
      <c r="M180" s="168"/>
      <c r="N180" s="55"/>
      <c r="O180" s="168"/>
      <c r="P180" s="168"/>
      <c r="Q180" s="233">
        <f t="shared" si="57"/>
        <v>0</v>
      </c>
      <c r="R180" s="36">
        <f t="shared" si="52"/>
        <v>0</v>
      </c>
      <c r="S180" s="139">
        <f>R181-Q181</f>
        <v>0</v>
      </c>
      <c r="T180" s="37">
        <f t="shared" si="59"/>
        <v>0</v>
      </c>
      <c r="U180" s="37"/>
      <c r="V180" s="37">
        <f t="shared" si="60"/>
        <v>0</v>
      </c>
    </row>
    <row r="181" spans="1:22" s="152" customFormat="1" ht="31.5" x14ac:dyDescent="0.25">
      <c r="A181" s="65" t="s">
        <v>449</v>
      </c>
      <c r="B181" s="65" t="s">
        <v>450</v>
      </c>
      <c r="C181" s="65" t="s">
        <v>451</v>
      </c>
      <c r="D181" s="66" t="s">
        <v>452</v>
      </c>
      <c r="E181" s="67">
        <f t="shared" si="55"/>
        <v>220000</v>
      </c>
      <c r="F181" s="67">
        <v>220000</v>
      </c>
      <c r="G181" s="67"/>
      <c r="H181" s="68"/>
      <c r="I181" s="68"/>
      <c r="J181" s="68">
        <f t="shared" si="58"/>
        <v>0</v>
      </c>
      <c r="K181" s="164"/>
      <c r="L181" s="164"/>
      <c r="M181" s="164"/>
      <c r="N181" s="68"/>
      <c r="O181" s="164"/>
      <c r="P181" s="164"/>
      <c r="Q181" s="68">
        <f t="shared" si="57"/>
        <v>220000</v>
      </c>
      <c r="R181" s="36">
        <f t="shared" si="52"/>
        <v>220000</v>
      </c>
      <c r="S181" s="139"/>
      <c r="T181" s="37" t="e">
        <f>#REF!-#REF!</f>
        <v>#REF!</v>
      </c>
      <c r="U181" s="37"/>
      <c r="V181" s="37" t="e">
        <f>#REF!-#REF!</f>
        <v>#REF!</v>
      </c>
    </row>
    <row r="182" spans="1:22" s="140" customFormat="1" ht="15.75" x14ac:dyDescent="0.25">
      <c r="A182" s="59" t="s">
        <v>453</v>
      </c>
      <c r="B182" s="59" t="s">
        <v>58</v>
      </c>
      <c r="C182" s="59" t="s">
        <v>59</v>
      </c>
      <c r="D182" s="111" t="s">
        <v>60</v>
      </c>
      <c r="E182" s="97">
        <f>F182+I182</f>
        <v>1550000</v>
      </c>
      <c r="F182" s="97">
        <v>1550000</v>
      </c>
      <c r="G182" s="97"/>
      <c r="H182" s="98"/>
      <c r="I182" s="98"/>
      <c r="J182" s="98"/>
      <c r="K182" s="118"/>
      <c r="L182" s="118"/>
      <c r="M182" s="118"/>
      <c r="N182" s="98"/>
      <c r="O182" s="118"/>
      <c r="P182" s="118"/>
      <c r="Q182" s="98">
        <f>+J182+E182</f>
        <v>1550000</v>
      </c>
      <c r="R182" s="36">
        <f t="shared" si="52"/>
        <v>1550000</v>
      </c>
      <c r="S182" s="139"/>
      <c r="T182" s="37">
        <f t="shared" si="59"/>
        <v>0</v>
      </c>
      <c r="U182" s="37"/>
      <c r="V182" s="37">
        <f t="shared" si="60"/>
        <v>-1032331900</v>
      </c>
    </row>
    <row r="183" spans="1:22" s="140" customFormat="1" ht="47.25" x14ac:dyDescent="0.25">
      <c r="A183" s="136" t="s">
        <v>454</v>
      </c>
      <c r="B183" s="136"/>
      <c r="C183" s="136"/>
      <c r="D183" s="39" t="s">
        <v>455</v>
      </c>
      <c r="E183" s="40">
        <f>E187+E186+E201+E189+E192+E191+E196+E194+E190+E188+E193+E198+E200+E203+E199+E195+E185+E197+E202</f>
        <v>2070000</v>
      </c>
      <c r="F183" s="40">
        <f t="shared" ref="F183:Q183" si="61">F187+F186+F201+F189+F192+F191+F196+F194+F190+F188+F193+F198+F200+F203+F199+F195+F185+F197+F202</f>
        <v>2070000</v>
      </c>
      <c r="G183" s="40">
        <f t="shared" si="61"/>
        <v>0</v>
      </c>
      <c r="H183" s="40">
        <f t="shared" si="61"/>
        <v>0</v>
      </c>
      <c r="I183" s="40">
        <f t="shared" si="61"/>
        <v>0</v>
      </c>
      <c r="J183" s="40">
        <f t="shared" si="61"/>
        <v>1350688918</v>
      </c>
      <c r="K183" s="40">
        <f t="shared" si="61"/>
        <v>258083000</v>
      </c>
      <c r="L183" s="40">
        <f t="shared" si="61"/>
        <v>0</v>
      </c>
      <c r="M183" s="40">
        <f t="shared" si="61"/>
        <v>0</v>
      </c>
      <c r="N183" s="40">
        <f t="shared" si="61"/>
        <v>1092605918</v>
      </c>
      <c r="O183" s="40">
        <f t="shared" si="61"/>
        <v>60274018</v>
      </c>
      <c r="P183" s="40">
        <f t="shared" si="61"/>
        <v>60274018</v>
      </c>
      <c r="Q183" s="40">
        <f t="shared" si="61"/>
        <v>1352758918</v>
      </c>
      <c r="R183" s="36">
        <f t="shared" si="52"/>
        <v>1352758918</v>
      </c>
      <c r="S183" s="139">
        <f>R184-Q184</f>
        <v>0</v>
      </c>
      <c r="T183" s="37">
        <f t="shared" si="59"/>
        <v>0</v>
      </c>
      <c r="U183" s="37"/>
      <c r="V183" s="37">
        <f t="shared" si="60"/>
        <v>-1032331900</v>
      </c>
    </row>
    <row r="184" spans="1:22" ht="47.25" x14ac:dyDescent="0.25">
      <c r="A184" s="136" t="s">
        <v>456</v>
      </c>
      <c r="B184" s="136"/>
      <c r="C184" s="136"/>
      <c r="D184" s="39" t="s">
        <v>455</v>
      </c>
      <c r="E184" s="40">
        <f t="shared" ref="E184:Q184" si="62">SUM(E185:E203)</f>
        <v>2070000</v>
      </c>
      <c r="F184" s="40">
        <f t="shared" si="62"/>
        <v>2070000</v>
      </c>
      <c r="G184" s="40">
        <f t="shared" si="62"/>
        <v>0</v>
      </c>
      <c r="H184" s="40">
        <f t="shared" si="62"/>
        <v>0</v>
      </c>
      <c r="I184" s="40">
        <f t="shared" si="62"/>
        <v>0</v>
      </c>
      <c r="J184" s="40">
        <f t="shared" si="62"/>
        <v>1350688918</v>
      </c>
      <c r="K184" s="40">
        <f t="shared" si="62"/>
        <v>258083000</v>
      </c>
      <c r="L184" s="40">
        <f t="shared" si="62"/>
        <v>0</v>
      </c>
      <c r="M184" s="40">
        <f t="shared" si="62"/>
        <v>0</v>
      </c>
      <c r="N184" s="40">
        <f t="shared" si="62"/>
        <v>1092605918</v>
      </c>
      <c r="O184" s="40">
        <f>SUM(O185:O203)</f>
        <v>60274018</v>
      </c>
      <c r="P184" s="40">
        <f t="shared" si="62"/>
        <v>60274018</v>
      </c>
      <c r="Q184" s="40">
        <f t="shared" si="62"/>
        <v>1352758918</v>
      </c>
      <c r="R184" s="36">
        <f t="shared" si="52"/>
        <v>1352758918</v>
      </c>
      <c r="S184" s="170"/>
      <c r="T184" s="37" t="e">
        <f>#REF!-#REF!</f>
        <v>#REF!</v>
      </c>
      <c r="U184" s="171"/>
      <c r="V184" s="171"/>
    </row>
    <row r="185" spans="1:22" s="48" customFormat="1" ht="31.5" hidden="1" x14ac:dyDescent="0.25">
      <c r="A185" s="72" t="s">
        <v>457</v>
      </c>
      <c r="B185" s="72" t="s">
        <v>59</v>
      </c>
      <c r="C185" s="72" t="s">
        <v>72</v>
      </c>
      <c r="D185" s="234" t="s">
        <v>73</v>
      </c>
      <c r="E185" s="215">
        <f>F185+I185</f>
        <v>0</v>
      </c>
      <c r="F185" s="215"/>
      <c r="G185" s="215"/>
      <c r="H185" s="216"/>
      <c r="I185" s="216"/>
      <c r="J185" s="216">
        <f>+K185+N185</f>
        <v>0</v>
      </c>
      <c r="K185" s="216"/>
      <c r="L185" s="216"/>
      <c r="M185" s="216"/>
      <c r="N185" s="216"/>
      <c r="O185" s="216"/>
      <c r="P185" s="216"/>
      <c r="Q185" s="216">
        <f>+J185+E185</f>
        <v>0</v>
      </c>
      <c r="R185" s="36">
        <f t="shared" si="52"/>
        <v>0</v>
      </c>
      <c r="S185" s="42">
        <f>R185-Q185</f>
        <v>0</v>
      </c>
      <c r="T185" s="37">
        <f>P185-O185</f>
        <v>0</v>
      </c>
      <c r="U185" s="37"/>
      <c r="V185" s="37">
        <f>O185-N185</f>
        <v>0</v>
      </c>
    </row>
    <row r="186" spans="1:22" s="176" customFormat="1" ht="37.5" x14ac:dyDescent="0.25">
      <c r="A186" s="59" t="s">
        <v>458</v>
      </c>
      <c r="B186" s="59" t="s">
        <v>158</v>
      </c>
      <c r="C186" s="59" t="s">
        <v>159</v>
      </c>
      <c r="D186" s="60" t="s">
        <v>160</v>
      </c>
      <c r="E186" s="97">
        <f t="shared" ref="E186:E203" si="63">F186+I186</f>
        <v>0</v>
      </c>
      <c r="F186" s="97"/>
      <c r="G186" s="97"/>
      <c r="H186" s="98"/>
      <c r="I186" s="98"/>
      <c r="J186" s="98">
        <f t="shared" ref="J186:J196" si="64">+K186+N186</f>
        <v>9698300</v>
      </c>
      <c r="K186" s="118"/>
      <c r="L186" s="118"/>
      <c r="M186" s="118"/>
      <c r="N186" s="98">
        <v>9698300</v>
      </c>
      <c r="O186" s="98">
        <v>9698300</v>
      </c>
      <c r="P186" s="98">
        <v>9698300</v>
      </c>
      <c r="Q186" s="98">
        <f t="shared" ref="Q186:Q196" si="65">J186+E186</f>
        <v>9698300</v>
      </c>
      <c r="R186" s="36">
        <f t="shared" si="52"/>
        <v>9698300</v>
      </c>
      <c r="S186" s="176" t="s">
        <v>459</v>
      </c>
      <c r="T186" s="37">
        <f t="shared" si="59"/>
        <v>0</v>
      </c>
      <c r="U186" s="222"/>
      <c r="V186" s="37">
        <f>O187-N187</f>
        <v>0</v>
      </c>
    </row>
    <row r="187" spans="1:22" s="176" customFormat="1" ht="17.45" customHeight="1" x14ac:dyDescent="0.25">
      <c r="A187" s="59" t="s">
        <v>460</v>
      </c>
      <c r="B187" s="59" t="s">
        <v>242</v>
      </c>
      <c r="C187" s="59" t="s">
        <v>159</v>
      </c>
      <c r="D187" s="60" t="s">
        <v>243</v>
      </c>
      <c r="E187" s="97">
        <f t="shared" si="63"/>
        <v>0</v>
      </c>
      <c r="F187" s="97"/>
      <c r="G187" s="97"/>
      <c r="H187" s="98"/>
      <c r="I187" s="98"/>
      <c r="J187" s="98">
        <f t="shared" si="64"/>
        <v>14332518</v>
      </c>
      <c r="K187" s="118"/>
      <c r="L187" s="118"/>
      <c r="M187" s="118"/>
      <c r="N187" s="98">
        <v>14332518</v>
      </c>
      <c r="O187" s="98">
        <v>14332518</v>
      </c>
      <c r="P187" s="98">
        <v>14332518</v>
      </c>
      <c r="Q187" s="98">
        <f t="shared" si="65"/>
        <v>14332518</v>
      </c>
      <c r="R187" s="36">
        <f t="shared" si="52"/>
        <v>14332518</v>
      </c>
      <c r="S187" s="176" t="s">
        <v>461</v>
      </c>
      <c r="T187" s="37" t="e">
        <f>#REF!-#REF!</f>
        <v>#REF!</v>
      </c>
      <c r="U187" s="57"/>
      <c r="V187" s="37"/>
    </row>
    <row r="188" spans="1:22" s="166" customFormat="1" ht="18.75" hidden="1" x14ac:dyDescent="0.25">
      <c r="A188" s="59" t="s">
        <v>462</v>
      </c>
      <c r="B188" s="59" t="s">
        <v>438</v>
      </c>
      <c r="C188" s="59" t="s">
        <v>159</v>
      </c>
      <c r="D188" s="60" t="s">
        <v>439</v>
      </c>
      <c r="E188" s="97"/>
      <c r="F188" s="97"/>
      <c r="G188" s="97"/>
      <c r="H188" s="98"/>
      <c r="I188" s="98"/>
      <c r="J188" s="98">
        <f t="shared" si="64"/>
        <v>0</v>
      </c>
      <c r="K188" s="118"/>
      <c r="L188" s="118"/>
      <c r="M188" s="118"/>
      <c r="N188" s="98"/>
      <c r="O188" s="98"/>
      <c r="P188" s="98"/>
      <c r="Q188" s="98">
        <f>J188+E188</f>
        <v>0</v>
      </c>
      <c r="R188" s="36">
        <f t="shared" si="52"/>
        <v>0</v>
      </c>
      <c r="S188" s="235" t="s">
        <v>463</v>
      </c>
      <c r="T188" s="37">
        <f t="shared" si="59"/>
        <v>0</v>
      </c>
      <c r="U188" s="236"/>
      <c r="V188" s="37">
        <f t="shared" si="60"/>
        <v>0</v>
      </c>
    </row>
    <row r="189" spans="1:22" s="166" customFormat="1" ht="41.25" hidden="1" x14ac:dyDescent="0.25">
      <c r="A189" s="44" t="s">
        <v>464</v>
      </c>
      <c r="B189" s="44" t="s">
        <v>441</v>
      </c>
      <c r="C189" s="44" t="s">
        <v>159</v>
      </c>
      <c r="D189" s="45" t="s">
        <v>465</v>
      </c>
      <c r="E189" s="46">
        <f t="shared" si="63"/>
        <v>0</v>
      </c>
      <c r="F189" s="46"/>
      <c r="G189" s="46"/>
      <c r="H189" s="47"/>
      <c r="I189" s="47"/>
      <c r="J189" s="98">
        <f t="shared" si="64"/>
        <v>0</v>
      </c>
      <c r="K189" s="121"/>
      <c r="L189" s="121"/>
      <c r="M189" s="121"/>
      <c r="N189" s="47"/>
      <c r="O189" s="47"/>
      <c r="P189" s="47"/>
      <c r="Q189" s="47">
        <f t="shared" si="65"/>
        <v>0</v>
      </c>
      <c r="R189" s="36">
        <f t="shared" si="52"/>
        <v>0</v>
      </c>
      <c r="S189" s="139" t="s">
        <v>459</v>
      </c>
      <c r="T189" s="37">
        <f t="shared" si="59"/>
        <v>0</v>
      </c>
      <c r="U189" s="37"/>
      <c r="V189" s="37">
        <f t="shared" si="60"/>
        <v>0</v>
      </c>
    </row>
    <row r="190" spans="1:22" s="17" customFormat="1" ht="34.5" x14ac:dyDescent="0.25">
      <c r="A190" s="44" t="s">
        <v>466</v>
      </c>
      <c r="B190" s="44" t="s">
        <v>467</v>
      </c>
      <c r="C190" s="44" t="s">
        <v>159</v>
      </c>
      <c r="D190" s="237" t="s">
        <v>468</v>
      </c>
      <c r="E190" s="46">
        <f t="shared" si="63"/>
        <v>0</v>
      </c>
      <c r="F190" s="46"/>
      <c r="G190" s="46"/>
      <c r="H190" s="47"/>
      <c r="I190" s="47"/>
      <c r="J190" s="98">
        <f t="shared" si="64"/>
        <v>2000000</v>
      </c>
      <c r="K190" s="121"/>
      <c r="L190" s="121"/>
      <c r="M190" s="121"/>
      <c r="N190" s="47">
        <v>2000000</v>
      </c>
      <c r="O190" s="47">
        <v>2000000</v>
      </c>
      <c r="P190" s="47">
        <v>2000000</v>
      </c>
      <c r="Q190" s="47">
        <f t="shared" si="65"/>
        <v>2000000</v>
      </c>
      <c r="R190" s="36">
        <f t="shared" si="52"/>
        <v>2000000</v>
      </c>
      <c r="S190" s="238" t="s">
        <v>469</v>
      </c>
      <c r="T190" s="37">
        <f t="shared" si="59"/>
        <v>0</v>
      </c>
      <c r="U190" s="57"/>
      <c r="V190" s="37">
        <f t="shared" si="60"/>
        <v>0</v>
      </c>
    </row>
    <row r="191" spans="1:22" ht="31.5" x14ac:dyDescent="0.25">
      <c r="A191" s="59" t="s">
        <v>470</v>
      </c>
      <c r="B191" s="59" t="s">
        <v>444</v>
      </c>
      <c r="C191" s="59" t="s">
        <v>159</v>
      </c>
      <c r="D191" s="60" t="s">
        <v>445</v>
      </c>
      <c r="E191" s="97">
        <f t="shared" si="63"/>
        <v>0</v>
      </c>
      <c r="F191" s="97"/>
      <c r="G191" s="97"/>
      <c r="H191" s="98"/>
      <c r="I191" s="98"/>
      <c r="J191" s="98">
        <f t="shared" si="64"/>
        <v>27243200</v>
      </c>
      <c r="K191" s="98"/>
      <c r="L191" s="98"/>
      <c r="M191" s="98"/>
      <c r="N191" s="98">
        <f>5243200+22000000</f>
        <v>27243200</v>
      </c>
      <c r="O191" s="98">
        <f>5243200+22000000</f>
        <v>27243200</v>
      </c>
      <c r="P191" s="98">
        <f>5243200+22000000</f>
        <v>27243200</v>
      </c>
      <c r="Q191" s="98">
        <f t="shared" si="65"/>
        <v>27243200</v>
      </c>
      <c r="R191" s="36">
        <f t="shared" si="52"/>
        <v>27243200</v>
      </c>
      <c r="S191" s="239" t="s">
        <v>469</v>
      </c>
      <c r="T191" s="37">
        <f t="shared" si="59"/>
        <v>0</v>
      </c>
      <c r="U191" s="37"/>
      <c r="V191" s="37">
        <f t="shared" si="60"/>
        <v>0</v>
      </c>
    </row>
    <row r="192" spans="1:22" s="152" customFormat="1" ht="47.25" x14ac:dyDescent="0.25">
      <c r="A192" s="44" t="s">
        <v>471</v>
      </c>
      <c r="B192" s="44" t="s">
        <v>472</v>
      </c>
      <c r="C192" s="44" t="s">
        <v>52</v>
      </c>
      <c r="D192" s="160" t="s">
        <v>473</v>
      </c>
      <c r="E192" s="46">
        <f t="shared" si="63"/>
        <v>0</v>
      </c>
      <c r="F192" s="46"/>
      <c r="G192" s="46"/>
      <c r="H192" s="47"/>
      <c r="I192" s="47"/>
      <c r="J192" s="98">
        <f t="shared" si="64"/>
        <v>3000000</v>
      </c>
      <c r="K192" s="47"/>
      <c r="L192" s="47"/>
      <c r="M192" s="47"/>
      <c r="N192" s="47">
        <f>7000000-4000000</f>
        <v>3000000</v>
      </c>
      <c r="O192" s="47">
        <f>7000000-4000000</f>
        <v>3000000</v>
      </c>
      <c r="P192" s="47">
        <f>7000000-4000000</f>
        <v>3000000</v>
      </c>
      <c r="Q192" s="47">
        <f t="shared" si="65"/>
        <v>3000000</v>
      </c>
      <c r="R192" s="36">
        <f t="shared" si="52"/>
        <v>3000000</v>
      </c>
      <c r="S192" s="238" t="s">
        <v>469</v>
      </c>
      <c r="T192" s="37">
        <f t="shared" si="59"/>
        <v>0</v>
      </c>
      <c r="U192" s="37"/>
      <c r="V192" s="37">
        <f t="shared" si="60"/>
        <v>0</v>
      </c>
    </row>
    <row r="193" spans="1:22" ht="47.25" hidden="1" x14ac:dyDescent="0.25">
      <c r="A193" s="72" t="s">
        <v>474</v>
      </c>
      <c r="B193" s="72" t="s">
        <v>162</v>
      </c>
      <c r="C193" s="72" t="s">
        <v>52</v>
      </c>
      <c r="D193" s="240" t="s">
        <v>475</v>
      </c>
      <c r="E193" s="74"/>
      <c r="F193" s="74"/>
      <c r="G193" s="74"/>
      <c r="H193" s="241"/>
      <c r="I193" s="241"/>
      <c r="J193" s="241">
        <f t="shared" si="64"/>
        <v>0</v>
      </c>
      <c r="K193" s="242"/>
      <c r="L193" s="243"/>
      <c r="M193" s="243"/>
      <c r="N193" s="243"/>
      <c r="O193" s="243"/>
      <c r="P193" s="243"/>
      <c r="Q193" s="241">
        <f>J193+E193</f>
        <v>0</v>
      </c>
      <c r="R193" s="36">
        <f t="shared" si="52"/>
        <v>0</v>
      </c>
      <c r="S193" s="244" t="s">
        <v>476</v>
      </c>
      <c r="T193" s="37">
        <f t="shared" si="59"/>
        <v>0</v>
      </c>
      <c r="U193" s="37"/>
      <c r="V193" s="37">
        <f t="shared" si="60"/>
        <v>0</v>
      </c>
    </row>
    <row r="194" spans="1:22" ht="78.75" hidden="1" x14ac:dyDescent="0.25">
      <c r="A194" s="44" t="s">
        <v>477</v>
      </c>
      <c r="B194" s="44" t="s">
        <v>247</v>
      </c>
      <c r="C194" s="44" t="s">
        <v>52</v>
      </c>
      <c r="D194" s="160" t="s">
        <v>248</v>
      </c>
      <c r="E194" s="46">
        <f t="shared" si="63"/>
        <v>0</v>
      </c>
      <c r="F194" s="46"/>
      <c r="G194" s="46"/>
      <c r="H194" s="47"/>
      <c r="I194" s="47"/>
      <c r="J194" s="98">
        <f t="shared" si="64"/>
        <v>0</v>
      </c>
      <c r="K194" s="47"/>
      <c r="L194" s="47"/>
      <c r="M194" s="47"/>
      <c r="N194" s="47"/>
      <c r="O194" s="47"/>
      <c r="P194" s="47"/>
      <c r="Q194" s="47">
        <f t="shared" si="65"/>
        <v>0</v>
      </c>
      <c r="R194" s="36">
        <f t="shared" si="52"/>
        <v>0</v>
      </c>
      <c r="S194" s="239" t="s">
        <v>469</v>
      </c>
      <c r="T194" s="37">
        <f>P196-O196</f>
        <v>0</v>
      </c>
      <c r="U194" s="37"/>
      <c r="V194" s="37">
        <f>O196-N196</f>
        <v>0</v>
      </c>
    </row>
    <row r="195" spans="1:22" ht="63" hidden="1" x14ac:dyDescent="0.25">
      <c r="A195" s="44" t="s">
        <v>478</v>
      </c>
      <c r="B195" s="44" t="s">
        <v>479</v>
      </c>
      <c r="C195" s="44" t="s">
        <v>52</v>
      </c>
      <c r="D195" s="120" t="s">
        <v>480</v>
      </c>
      <c r="E195" s="46">
        <f t="shared" si="63"/>
        <v>0</v>
      </c>
      <c r="F195" s="46"/>
      <c r="G195" s="46"/>
      <c r="H195" s="47"/>
      <c r="I195" s="47"/>
      <c r="J195" s="98">
        <f t="shared" si="64"/>
        <v>0</v>
      </c>
      <c r="K195" s="47"/>
      <c r="L195" s="47"/>
      <c r="M195" s="47"/>
      <c r="N195" s="47"/>
      <c r="O195" s="121"/>
      <c r="P195" s="47"/>
      <c r="Q195" s="47">
        <f>J195+E195</f>
        <v>0</v>
      </c>
      <c r="R195" s="36">
        <f t="shared" si="52"/>
        <v>0</v>
      </c>
      <c r="S195" s="239"/>
      <c r="T195" s="37"/>
      <c r="U195" s="37"/>
      <c r="V195" s="37"/>
    </row>
    <row r="196" spans="1:22" s="245" customFormat="1" ht="31.5" x14ac:dyDescent="0.25">
      <c r="A196" s="44" t="s">
        <v>481</v>
      </c>
      <c r="B196" s="44" t="s">
        <v>447</v>
      </c>
      <c r="C196" s="44" t="s">
        <v>52</v>
      </c>
      <c r="D196" s="160" t="s">
        <v>448</v>
      </c>
      <c r="E196" s="46">
        <f t="shared" si="63"/>
        <v>1870000</v>
      </c>
      <c r="F196" s="46">
        <v>1870000</v>
      </c>
      <c r="G196" s="46"/>
      <c r="H196" s="47"/>
      <c r="I196" s="47"/>
      <c r="J196" s="98">
        <f t="shared" si="64"/>
        <v>4000000</v>
      </c>
      <c r="K196" s="47"/>
      <c r="L196" s="47"/>
      <c r="M196" s="47"/>
      <c r="N196" s="47">
        <v>4000000</v>
      </c>
      <c r="O196" s="47">
        <v>4000000</v>
      </c>
      <c r="P196" s="47">
        <v>4000000</v>
      </c>
      <c r="Q196" s="47">
        <f t="shared" si="65"/>
        <v>5870000</v>
      </c>
      <c r="R196" s="36">
        <f t="shared" si="52"/>
        <v>5870000</v>
      </c>
      <c r="S196" s="64" t="e">
        <f>#REF!-#REF!</f>
        <v>#REF!</v>
      </c>
      <c r="T196" s="37" t="e">
        <f>#REF!-#REF!</f>
        <v>#REF!</v>
      </c>
      <c r="U196" s="57"/>
      <c r="V196" s="37" t="e">
        <f>#REF!-#REF!</f>
        <v>#REF!</v>
      </c>
    </row>
    <row r="197" spans="1:22" s="245" customFormat="1" ht="47.25" hidden="1" x14ac:dyDescent="0.25">
      <c r="A197" s="44">
        <v>1617380</v>
      </c>
      <c r="B197" s="44">
        <v>7380</v>
      </c>
      <c r="C197" s="44" t="s">
        <v>52</v>
      </c>
      <c r="D197" s="45" t="s">
        <v>250</v>
      </c>
      <c r="E197" s="46">
        <f t="shared" si="63"/>
        <v>0</v>
      </c>
      <c r="F197" s="46"/>
      <c r="G197" s="46"/>
      <c r="H197" s="47"/>
      <c r="I197" s="47"/>
      <c r="J197" s="98">
        <f>+K197+N197</f>
        <v>0</v>
      </c>
      <c r="K197" s="121"/>
      <c r="L197" s="121"/>
      <c r="M197" s="121"/>
      <c r="N197" s="121"/>
      <c r="O197" s="121"/>
      <c r="P197" s="121"/>
      <c r="Q197" s="47">
        <f>J197+E197</f>
        <v>0</v>
      </c>
      <c r="R197" s="36">
        <f t="shared" si="52"/>
        <v>0</v>
      </c>
      <c r="S197" s="246" t="s">
        <v>482</v>
      </c>
      <c r="T197" s="37"/>
      <c r="U197" s="57"/>
      <c r="V197" s="37"/>
    </row>
    <row r="198" spans="1:22" s="12" customFormat="1" ht="47.25" x14ac:dyDescent="0.25">
      <c r="A198" s="119">
        <v>1617462</v>
      </c>
      <c r="B198" s="119">
        <v>7462</v>
      </c>
      <c r="C198" s="44" t="s">
        <v>483</v>
      </c>
      <c r="D198" s="45" t="s">
        <v>484</v>
      </c>
      <c r="E198" s="247">
        <f t="shared" si="63"/>
        <v>0</v>
      </c>
      <c r="F198" s="248"/>
      <c r="G198" s="47"/>
      <c r="H198" s="47"/>
      <c r="I198" s="47"/>
      <c r="J198" s="98">
        <f t="shared" ref="J198:J203" si="66">+K198+N198</f>
        <v>1290414900</v>
      </c>
      <c r="K198" s="121">
        <v>258083000</v>
      </c>
      <c r="L198" s="121"/>
      <c r="M198" s="121"/>
      <c r="N198" s="47">
        <v>1032331900</v>
      </c>
      <c r="O198" s="121"/>
      <c r="P198" s="121"/>
      <c r="Q198" s="47">
        <f t="shared" ref="Q198:Q203" si="67">J198+E198</f>
        <v>1290414900</v>
      </c>
      <c r="R198" s="36">
        <f t="shared" si="52"/>
        <v>1290414900</v>
      </c>
      <c r="S198" s="249" t="s">
        <v>469</v>
      </c>
      <c r="T198" s="250">
        <f t="shared" si="59"/>
        <v>0</v>
      </c>
      <c r="U198" s="37"/>
      <c r="V198" s="37">
        <f>O199-N199</f>
        <v>0</v>
      </c>
    </row>
    <row r="199" spans="1:22" s="182" customFormat="1" ht="63" x14ac:dyDescent="0.25">
      <c r="A199" s="119">
        <v>1617463</v>
      </c>
      <c r="B199" s="119">
        <v>7463</v>
      </c>
      <c r="C199" s="44" t="s">
        <v>483</v>
      </c>
      <c r="D199" s="45" t="s">
        <v>485</v>
      </c>
      <c r="E199" s="247">
        <f t="shared" si="63"/>
        <v>200000</v>
      </c>
      <c r="F199" s="248">
        <v>200000</v>
      </c>
      <c r="G199" s="47"/>
      <c r="H199" s="47"/>
      <c r="I199" s="47"/>
      <c r="J199" s="98">
        <f t="shared" si="66"/>
        <v>0</v>
      </c>
      <c r="K199" s="121"/>
      <c r="L199" s="121"/>
      <c r="M199" s="121"/>
      <c r="N199" s="47"/>
      <c r="O199" s="47"/>
      <c r="P199" s="121"/>
      <c r="Q199" s="98">
        <f t="shared" si="67"/>
        <v>200000</v>
      </c>
      <c r="R199" s="36">
        <f t="shared" si="52"/>
        <v>200000</v>
      </c>
      <c r="S199" s="251" t="s">
        <v>469</v>
      </c>
      <c r="T199" s="37">
        <f t="shared" si="59"/>
        <v>0</v>
      </c>
      <c r="U199" s="37"/>
      <c r="V199" s="37">
        <f>O200-N200</f>
        <v>0</v>
      </c>
    </row>
    <row r="200" spans="1:22" ht="126" hidden="1" x14ac:dyDescent="0.25">
      <c r="A200" s="122">
        <v>1617464</v>
      </c>
      <c r="B200" s="122">
        <v>7464</v>
      </c>
      <c r="C200" s="59" t="s">
        <v>483</v>
      </c>
      <c r="D200" s="60" t="s">
        <v>486</v>
      </c>
      <c r="E200" s="247">
        <f t="shared" si="63"/>
        <v>0</v>
      </c>
      <c r="F200" s="247"/>
      <c r="G200" s="98"/>
      <c r="H200" s="98"/>
      <c r="I200" s="98"/>
      <c r="J200" s="98">
        <f t="shared" si="66"/>
        <v>0</v>
      </c>
      <c r="K200" s="118">
        <f>1577431.89-1577431.89</f>
        <v>0</v>
      </c>
      <c r="L200" s="118"/>
      <c r="M200" s="118"/>
      <c r="N200" s="98"/>
      <c r="O200" s="118"/>
      <c r="P200" s="118"/>
      <c r="Q200" s="98">
        <f t="shared" si="67"/>
        <v>0</v>
      </c>
      <c r="R200" s="36">
        <f t="shared" si="52"/>
        <v>0</v>
      </c>
      <c r="S200" s="249" t="s">
        <v>469</v>
      </c>
      <c r="T200" s="37" t="e">
        <f>#REF!-#REF!</f>
        <v>#REF!</v>
      </c>
      <c r="U200" s="37"/>
      <c r="V200" s="37" t="e">
        <f>#REF!-#REF!</f>
        <v>#REF!</v>
      </c>
    </row>
    <row r="201" spans="1:22" s="252" customFormat="1" ht="31.5" hidden="1" x14ac:dyDescent="0.25">
      <c r="A201" s="59" t="s">
        <v>487</v>
      </c>
      <c r="B201" s="59" t="s">
        <v>488</v>
      </c>
      <c r="C201" s="59" t="s">
        <v>489</v>
      </c>
      <c r="D201" s="60" t="s">
        <v>490</v>
      </c>
      <c r="E201" s="97">
        <f t="shared" si="63"/>
        <v>0</v>
      </c>
      <c r="F201" s="97"/>
      <c r="G201" s="97"/>
      <c r="H201" s="98"/>
      <c r="I201" s="98"/>
      <c r="J201" s="98">
        <f t="shared" si="66"/>
        <v>0</v>
      </c>
      <c r="K201" s="98"/>
      <c r="L201" s="98"/>
      <c r="M201" s="98"/>
      <c r="N201" s="98"/>
      <c r="O201" s="98"/>
      <c r="P201" s="98"/>
      <c r="Q201" s="98">
        <f t="shared" si="67"/>
        <v>0</v>
      </c>
      <c r="R201" s="36">
        <f t="shared" si="52"/>
        <v>0</v>
      </c>
      <c r="S201" s="249" t="e">
        <f>#REF!-#REF!</f>
        <v>#REF!</v>
      </c>
      <c r="T201" s="37" t="e">
        <f>#REF!-#REF!</f>
        <v>#REF!</v>
      </c>
      <c r="U201" s="37"/>
      <c r="V201" s="37" t="e">
        <f>#REF!-#REF!</f>
        <v>#REF!</v>
      </c>
    </row>
    <row r="202" spans="1:22" ht="94.5" hidden="1" x14ac:dyDescent="0.25">
      <c r="A202" s="65" t="s">
        <v>491</v>
      </c>
      <c r="B202" s="65">
        <v>9514</v>
      </c>
      <c r="C202" s="65" t="s">
        <v>59</v>
      </c>
      <c r="D202" s="253" t="s">
        <v>492</v>
      </c>
      <c r="E202" s="67">
        <f t="shared" si="63"/>
        <v>0</v>
      </c>
      <c r="F202" s="67"/>
      <c r="G202" s="67"/>
      <c r="H202" s="68"/>
      <c r="I202" s="68"/>
      <c r="J202" s="132">
        <f>+K202+N202</f>
        <v>0</v>
      </c>
      <c r="K202" s="164"/>
      <c r="L202" s="164"/>
      <c r="M202" s="164"/>
      <c r="N202" s="164"/>
      <c r="O202" s="164"/>
      <c r="P202" s="164"/>
      <c r="Q202" s="68">
        <f t="shared" si="67"/>
        <v>0</v>
      </c>
      <c r="R202" s="36">
        <f t="shared" si="52"/>
        <v>0</v>
      </c>
      <c r="S202" s="249"/>
      <c r="T202" s="37"/>
      <c r="U202" s="37"/>
      <c r="V202" s="37"/>
    </row>
    <row r="203" spans="1:22" s="140" customFormat="1" ht="126" hidden="1" x14ac:dyDescent="0.25">
      <c r="A203" s="44" t="s">
        <v>493</v>
      </c>
      <c r="B203" s="44" t="s">
        <v>494</v>
      </c>
      <c r="C203" s="44" t="s">
        <v>59</v>
      </c>
      <c r="D203" s="45" t="s">
        <v>495</v>
      </c>
      <c r="E203" s="254">
        <f t="shared" si="63"/>
        <v>0</v>
      </c>
      <c r="F203" s="255"/>
      <c r="G203" s="50"/>
      <c r="H203" s="206"/>
      <c r="I203" s="206"/>
      <c r="J203" s="98">
        <f t="shared" si="66"/>
        <v>0</v>
      </c>
      <c r="K203" s="121"/>
      <c r="L203" s="121"/>
      <c r="M203" s="121"/>
      <c r="N203" s="121"/>
      <c r="O203" s="121"/>
      <c r="P203" s="121"/>
      <c r="Q203" s="47">
        <f t="shared" si="67"/>
        <v>0</v>
      </c>
      <c r="R203" s="36">
        <f t="shared" si="52"/>
        <v>0</v>
      </c>
      <c r="S203" s="139">
        <f>R204-Q204</f>
        <v>0</v>
      </c>
      <c r="T203" s="37">
        <f t="shared" si="59"/>
        <v>0</v>
      </c>
      <c r="U203" s="37"/>
      <c r="V203" s="37">
        <f t="shared" ref="V203:V244" si="68">O204-N204</f>
        <v>0</v>
      </c>
    </row>
    <row r="204" spans="1:22" s="140" customFormat="1" ht="63" x14ac:dyDescent="0.25">
      <c r="A204" s="136" t="s">
        <v>496</v>
      </c>
      <c r="B204" s="136"/>
      <c r="C204" s="136"/>
      <c r="D204" s="39" t="s">
        <v>497</v>
      </c>
      <c r="E204" s="40">
        <f>+E208+E207+E206+E209</f>
        <v>1381200</v>
      </c>
      <c r="F204" s="40">
        <f t="shared" ref="F204:Q204" si="69">+F208+F207+F206+F209</f>
        <v>1381200</v>
      </c>
      <c r="G204" s="40">
        <f t="shared" si="69"/>
        <v>0</v>
      </c>
      <c r="H204" s="41">
        <f t="shared" si="69"/>
        <v>34200</v>
      </c>
      <c r="I204" s="41">
        <f t="shared" si="69"/>
        <v>0</v>
      </c>
      <c r="J204" s="41">
        <f t="shared" si="69"/>
        <v>0</v>
      </c>
      <c r="K204" s="41">
        <f t="shared" si="69"/>
        <v>0</v>
      </c>
      <c r="L204" s="41">
        <f t="shared" si="69"/>
        <v>0</v>
      </c>
      <c r="M204" s="41">
        <f t="shared" si="69"/>
        <v>0</v>
      </c>
      <c r="N204" s="41">
        <f t="shared" si="69"/>
        <v>0</v>
      </c>
      <c r="O204" s="41">
        <f t="shared" si="69"/>
        <v>0</v>
      </c>
      <c r="P204" s="41">
        <f t="shared" si="69"/>
        <v>0</v>
      </c>
      <c r="Q204" s="41">
        <f t="shared" si="69"/>
        <v>1381200</v>
      </c>
      <c r="R204" s="36">
        <f t="shared" si="52"/>
        <v>1381200</v>
      </c>
      <c r="S204" s="139">
        <f>R205-Q205</f>
        <v>0</v>
      </c>
      <c r="T204" s="37">
        <f t="shared" si="59"/>
        <v>0</v>
      </c>
      <c r="U204" s="37"/>
      <c r="V204" s="37">
        <f t="shared" si="68"/>
        <v>0</v>
      </c>
    </row>
    <row r="205" spans="1:22" ht="63" x14ac:dyDescent="0.25">
      <c r="A205" s="136" t="s">
        <v>498</v>
      </c>
      <c r="B205" s="136"/>
      <c r="C205" s="136"/>
      <c r="D205" s="39" t="s">
        <v>497</v>
      </c>
      <c r="E205" s="40">
        <f>SUM(E206:E209)</f>
        <v>1381200</v>
      </c>
      <c r="F205" s="40">
        <f t="shared" ref="F205:Q205" si="70">SUM(F206:F209)</f>
        <v>1381200</v>
      </c>
      <c r="G205" s="40">
        <f t="shared" si="70"/>
        <v>0</v>
      </c>
      <c r="H205" s="41">
        <f t="shared" si="70"/>
        <v>34200</v>
      </c>
      <c r="I205" s="41">
        <f t="shared" si="70"/>
        <v>0</v>
      </c>
      <c r="J205" s="41">
        <f t="shared" si="70"/>
        <v>0</v>
      </c>
      <c r="K205" s="41">
        <f t="shared" si="70"/>
        <v>0</v>
      </c>
      <c r="L205" s="41">
        <f t="shared" si="70"/>
        <v>0</v>
      </c>
      <c r="M205" s="41">
        <f t="shared" si="70"/>
        <v>0</v>
      </c>
      <c r="N205" s="41">
        <f t="shared" si="70"/>
        <v>0</v>
      </c>
      <c r="O205" s="41">
        <f t="shared" si="70"/>
        <v>0</v>
      </c>
      <c r="P205" s="41">
        <f t="shared" si="70"/>
        <v>0</v>
      </c>
      <c r="Q205" s="41">
        <f t="shared" si="70"/>
        <v>1381200</v>
      </c>
      <c r="R205" s="36">
        <f t="shared" si="52"/>
        <v>1381200</v>
      </c>
      <c r="S205" s="139">
        <f>R206-Q206</f>
        <v>0</v>
      </c>
      <c r="T205" s="37">
        <f t="shared" si="59"/>
        <v>0</v>
      </c>
      <c r="U205" s="37"/>
      <c r="V205" s="37">
        <f t="shared" si="68"/>
        <v>0</v>
      </c>
    </row>
    <row r="206" spans="1:22" s="256" customFormat="1" ht="31.5" x14ac:dyDescent="0.25">
      <c r="A206" s="44" t="s">
        <v>499</v>
      </c>
      <c r="B206" s="44" t="s">
        <v>59</v>
      </c>
      <c r="C206" s="44" t="s">
        <v>72</v>
      </c>
      <c r="D206" s="71" t="s">
        <v>73</v>
      </c>
      <c r="E206" s="46">
        <f>F206+I206</f>
        <v>1381200</v>
      </c>
      <c r="F206" s="46">
        <v>1381200</v>
      </c>
      <c r="G206" s="46"/>
      <c r="H206" s="47">
        <v>34200</v>
      </c>
      <c r="I206" s="47"/>
      <c r="J206" s="47">
        <f>+K206+N206</f>
        <v>0</v>
      </c>
      <c r="K206" s="47"/>
      <c r="L206" s="47"/>
      <c r="M206" s="47"/>
      <c r="N206" s="47"/>
      <c r="O206" s="47"/>
      <c r="P206" s="47"/>
      <c r="Q206" s="47">
        <f>+J206+E206</f>
        <v>1381200</v>
      </c>
      <c r="R206" s="36">
        <f t="shared" si="52"/>
        <v>1381200</v>
      </c>
      <c r="S206" s="64">
        <f>R207-Q207</f>
        <v>0</v>
      </c>
      <c r="T206" s="37">
        <f t="shared" si="59"/>
        <v>0</v>
      </c>
      <c r="U206" s="57"/>
      <c r="V206" s="37">
        <f t="shared" si="68"/>
        <v>0</v>
      </c>
    </row>
    <row r="207" spans="1:22" s="256" customFormat="1" ht="63" hidden="1" x14ac:dyDescent="0.25">
      <c r="A207" s="257" t="s">
        <v>500</v>
      </c>
      <c r="B207" s="257" t="s">
        <v>304</v>
      </c>
      <c r="C207" s="257" t="s">
        <v>92</v>
      </c>
      <c r="D207" s="258" t="s">
        <v>501</v>
      </c>
      <c r="E207" s="185">
        <f>F207+I207</f>
        <v>0</v>
      </c>
      <c r="F207" s="259"/>
      <c r="G207" s="259"/>
      <c r="H207" s="259"/>
      <c r="I207" s="259"/>
      <c r="J207" s="185">
        <f>+K207+N207</f>
        <v>0</v>
      </c>
      <c r="K207" s="259"/>
      <c r="L207" s="259"/>
      <c r="M207" s="259"/>
      <c r="N207" s="259"/>
      <c r="O207" s="259"/>
      <c r="P207" s="259"/>
      <c r="Q207" s="185">
        <f>+J207+E207</f>
        <v>0</v>
      </c>
      <c r="R207" s="36">
        <f t="shared" si="52"/>
        <v>0</v>
      </c>
      <c r="S207" s="64">
        <f>R208-Q208</f>
        <v>0</v>
      </c>
      <c r="T207" s="37">
        <f t="shared" si="59"/>
        <v>0</v>
      </c>
      <c r="U207" s="57"/>
      <c r="V207" s="37">
        <f t="shared" si="68"/>
        <v>0</v>
      </c>
    </row>
    <row r="208" spans="1:22" s="256" customFormat="1" ht="31.5" hidden="1" x14ac:dyDescent="0.25">
      <c r="A208" s="103" t="s">
        <v>502</v>
      </c>
      <c r="B208" s="103" t="s">
        <v>503</v>
      </c>
      <c r="C208" s="103" t="s">
        <v>114</v>
      </c>
      <c r="D208" s="218" t="s">
        <v>45</v>
      </c>
      <c r="E208" s="50">
        <f>F208+I208</f>
        <v>0</v>
      </c>
      <c r="F208" s="260"/>
      <c r="G208" s="191"/>
      <c r="H208" s="191"/>
      <c r="I208" s="219"/>
      <c r="J208" s="50">
        <f>+K208+N208</f>
        <v>0</v>
      </c>
      <c r="K208" s="219"/>
      <c r="L208" s="219"/>
      <c r="M208" s="219"/>
      <c r="N208" s="219"/>
      <c r="O208" s="219"/>
      <c r="P208" s="219"/>
      <c r="Q208" s="50">
        <f>+J208+E208</f>
        <v>0</v>
      </c>
      <c r="R208" s="36">
        <f t="shared" si="52"/>
        <v>0</v>
      </c>
      <c r="S208" s="64"/>
      <c r="T208" s="37">
        <f t="shared" si="59"/>
        <v>0</v>
      </c>
      <c r="U208" s="57"/>
      <c r="V208" s="37">
        <f t="shared" si="68"/>
        <v>0</v>
      </c>
    </row>
    <row r="209" spans="1:22" s="262" customFormat="1" ht="31.5" hidden="1" x14ac:dyDescent="0.25">
      <c r="A209" s="103" t="s">
        <v>504</v>
      </c>
      <c r="B209" s="103" t="s">
        <v>55</v>
      </c>
      <c r="C209" s="103" t="s">
        <v>52</v>
      </c>
      <c r="D209" s="261" t="s">
        <v>56</v>
      </c>
      <c r="E209" s="50">
        <f>F209+I209</f>
        <v>0</v>
      </c>
      <c r="F209" s="260"/>
      <c r="G209" s="191"/>
      <c r="H209" s="191"/>
      <c r="I209" s="219"/>
      <c r="J209" s="50">
        <f>+K209+N209</f>
        <v>0</v>
      </c>
      <c r="K209" s="219"/>
      <c r="L209" s="219"/>
      <c r="M209" s="219"/>
      <c r="N209" s="219"/>
      <c r="O209" s="219"/>
      <c r="P209" s="219"/>
      <c r="Q209" s="50">
        <f>+J209+E209</f>
        <v>0</v>
      </c>
      <c r="R209" s="36">
        <f t="shared" si="52"/>
        <v>0</v>
      </c>
      <c r="S209" s="64" t="e">
        <f>#REF!-#REF!</f>
        <v>#REF!</v>
      </c>
      <c r="T209" s="37" t="e">
        <f>#REF!-#REF!</f>
        <v>#REF!</v>
      </c>
      <c r="U209" s="57"/>
      <c r="V209" s="37" t="e">
        <f>#REF!-#REF!</f>
        <v>#REF!</v>
      </c>
    </row>
    <row r="210" spans="1:22" s="263" customFormat="1" ht="63" x14ac:dyDescent="0.25">
      <c r="A210" s="136" t="s">
        <v>505</v>
      </c>
      <c r="B210" s="136"/>
      <c r="C210" s="136"/>
      <c r="D210" s="39" t="s">
        <v>506</v>
      </c>
      <c r="E210" s="40">
        <f>E216+E217+E214+E215+E213+E212+E218</f>
        <v>4661400</v>
      </c>
      <c r="F210" s="40">
        <f t="shared" ref="F210:Q210" si="71">F216+F217+F214+F215+F213+F212+F218</f>
        <v>4661400</v>
      </c>
      <c r="G210" s="40">
        <f t="shared" si="71"/>
        <v>0</v>
      </c>
      <c r="H210" s="40">
        <f t="shared" si="71"/>
        <v>0</v>
      </c>
      <c r="I210" s="40">
        <f t="shared" si="71"/>
        <v>0</v>
      </c>
      <c r="J210" s="40">
        <f t="shared" si="71"/>
        <v>300000</v>
      </c>
      <c r="K210" s="40">
        <f t="shared" si="71"/>
        <v>0</v>
      </c>
      <c r="L210" s="40">
        <f t="shared" si="71"/>
        <v>0</v>
      </c>
      <c r="M210" s="40">
        <f t="shared" si="71"/>
        <v>0</v>
      </c>
      <c r="N210" s="40">
        <f t="shared" si="71"/>
        <v>300000</v>
      </c>
      <c r="O210" s="40">
        <f t="shared" si="71"/>
        <v>300000</v>
      </c>
      <c r="P210" s="40">
        <f t="shared" si="71"/>
        <v>300000</v>
      </c>
      <c r="Q210" s="40">
        <f t="shared" si="71"/>
        <v>4961400</v>
      </c>
      <c r="R210" s="36">
        <f t="shared" ref="R210:R245" si="72">+E210+J210</f>
        <v>4961400</v>
      </c>
      <c r="S210" s="139">
        <f t="shared" ref="S210:S243" si="73">R211-Q211</f>
        <v>0</v>
      </c>
      <c r="T210" s="37">
        <f t="shared" si="59"/>
        <v>0</v>
      </c>
      <c r="U210" s="37"/>
      <c r="V210" s="37">
        <f t="shared" si="68"/>
        <v>0</v>
      </c>
    </row>
    <row r="211" spans="1:22" s="12" customFormat="1" ht="63" x14ac:dyDescent="0.25">
      <c r="A211" s="136" t="s">
        <v>507</v>
      </c>
      <c r="B211" s="136"/>
      <c r="C211" s="136"/>
      <c r="D211" s="39" t="s">
        <v>506</v>
      </c>
      <c r="E211" s="40">
        <f>SUM(E212:E218)</f>
        <v>4661400</v>
      </c>
      <c r="F211" s="40">
        <f>SUM(F212:F218)</f>
        <v>4661400</v>
      </c>
      <c r="G211" s="40">
        <f t="shared" ref="G211:Q211" si="74">SUM(G212:G218)</f>
        <v>0</v>
      </c>
      <c r="H211" s="40">
        <f t="shared" si="74"/>
        <v>0</v>
      </c>
      <c r="I211" s="40">
        <f t="shared" si="74"/>
        <v>0</v>
      </c>
      <c r="J211" s="40">
        <f t="shared" si="74"/>
        <v>300000</v>
      </c>
      <c r="K211" s="40">
        <f t="shared" si="74"/>
        <v>0</v>
      </c>
      <c r="L211" s="40">
        <f t="shared" si="74"/>
        <v>0</v>
      </c>
      <c r="M211" s="40">
        <f t="shared" si="74"/>
        <v>0</v>
      </c>
      <c r="N211" s="40">
        <f t="shared" si="74"/>
        <v>300000</v>
      </c>
      <c r="O211" s="40">
        <f t="shared" si="74"/>
        <v>300000</v>
      </c>
      <c r="P211" s="40">
        <f t="shared" si="74"/>
        <v>300000</v>
      </c>
      <c r="Q211" s="40">
        <f t="shared" si="74"/>
        <v>4961400</v>
      </c>
      <c r="R211" s="36">
        <f t="shared" si="72"/>
        <v>4961400</v>
      </c>
      <c r="S211" s="139">
        <f>R213-Q213</f>
        <v>0</v>
      </c>
      <c r="T211" s="37">
        <f>P213-O213</f>
        <v>0</v>
      </c>
      <c r="U211" s="37"/>
      <c r="V211" s="37">
        <f>O213-N213</f>
        <v>0</v>
      </c>
    </row>
    <row r="212" spans="1:22" s="263" customFormat="1" ht="31.5" x14ac:dyDescent="0.25">
      <c r="A212" s="44" t="s">
        <v>508</v>
      </c>
      <c r="B212" s="44" t="s">
        <v>503</v>
      </c>
      <c r="C212" s="44" t="s">
        <v>114</v>
      </c>
      <c r="D212" s="80" t="s">
        <v>45</v>
      </c>
      <c r="E212" s="46">
        <f t="shared" ref="E212:E217" si="75">F212+I212</f>
        <v>291800</v>
      </c>
      <c r="F212" s="46">
        <v>291800</v>
      </c>
      <c r="G212" s="46"/>
      <c r="H212" s="47"/>
      <c r="I212" s="47"/>
      <c r="J212" s="47">
        <f t="shared" ref="J212:J217" si="76">+K212+N212</f>
        <v>0</v>
      </c>
      <c r="K212" s="121"/>
      <c r="L212" s="121"/>
      <c r="M212" s="121"/>
      <c r="N212" s="47"/>
      <c r="O212" s="121"/>
      <c r="P212" s="121"/>
      <c r="Q212" s="47">
        <f t="shared" ref="Q212:Q217" si="77">+J212+E212</f>
        <v>291800</v>
      </c>
      <c r="R212" s="36">
        <f t="shared" si="72"/>
        <v>291800</v>
      </c>
      <c r="S212" s="139">
        <f>R213-Q213</f>
        <v>0</v>
      </c>
      <c r="T212" s="37">
        <f>P213-O213</f>
        <v>0</v>
      </c>
      <c r="U212" s="37"/>
      <c r="V212" s="37">
        <f>O213-N213</f>
        <v>0</v>
      </c>
    </row>
    <row r="213" spans="1:22" s="263" customFormat="1" ht="31.5" x14ac:dyDescent="0.25">
      <c r="A213" s="44" t="s">
        <v>509</v>
      </c>
      <c r="B213" s="44" t="s">
        <v>510</v>
      </c>
      <c r="C213" s="44" t="s">
        <v>511</v>
      </c>
      <c r="D213" s="45" t="s">
        <v>512</v>
      </c>
      <c r="E213" s="46">
        <f t="shared" si="75"/>
        <v>721200</v>
      </c>
      <c r="F213" s="46">
        <v>721200</v>
      </c>
      <c r="G213" s="46"/>
      <c r="H213" s="47"/>
      <c r="I213" s="47"/>
      <c r="J213" s="47">
        <f t="shared" si="76"/>
        <v>300000</v>
      </c>
      <c r="K213" s="121"/>
      <c r="L213" s="121"/>
      <c r="M213" s="121"/>
      <c r="N213" s="47">
        <v>300000</v>
      </c>
      <c r="O213" s="121">
        <v>300000</v>
      </c>
      <c r="P213" s="121">
        <v>300000</v>
      </c>
      <c r="Q213" s="47">
        <f t="shared" si="77"/>
        <v>1021200</v>
      </c>
      <c r="R213" s="36">
        <f t="shared" si="72"/>
        <v>1021200</v>
      </c>
      <c r="S213" s="139">
        <f t="shared" si="73"/>
        <v>0</v>
      </c>
      <c r="T213" s="37">
        <f t="shared" si="59"/>
        <v>0</v>
      </c>
      <c r="U213" s="37"/>
      <c r="V213" s="37">
        <f t="shared" si="68"/>
        <v>0</v>
      </c>
    </row>
    <row r="214" spans="1:22" s="263" customFormat="1" ht="31.5" hidden="1" x14ac:dyDescent="0.25">
      <c r="A214" s="72" t="s">
        <v>513</v>
      </c>
      <c r="B214" s="72" t="s">
        <v>514</v>
      </c>
      <c r="C214" s="72" t="s">
        <v>159</v>
      </c>
      <c r="D214" s="167" t="s">
        <v>515</v>
      </c>
      <c r="E214" s="74">
        <f t="shared" si="75"/>
        <v>0</v>
      </c>
      <c r="F214" s="74"/>
      <c r="G214" s="74"/>
      <c r="H214" s="74"/>
      <c r="I214" s="74"/>
      <c r="J214" s="74">
        <f t="shared" si="76"/>
        <v>0</v>
      </c>
      <c r="K214" s="264"/>
      <c r="L214" s="265"/>
      <c r="M214" s="265"/>
      <c r="N214" s="74"/>
      <c r="O214" s="265"/>
      <c r="P214" s="265"/>
      <c r="Q214" s="74">
        <f t="shared" si="77"/>
        <v>0</v>
      </c>
      <c r="R214" s="36">
        <f t="shared" si="72"/>
        <v>0</v>
      </c>
      <c r="S214" s="139">
        <f t="shared" si="73"/>
        <v>0</v>
      </c>
      <c r="T214" s="37">
        <f t="shared" si="59"/>
        <v>0</v>
      </c>
      <c r="U214" s="37"/>
      <c r="V214" s="37">
        <f t="shared" si="68"/>
        <v>0</v>
      </c>
    </row>
    <row r="215" spans="1:22" s="266" customFormat="1" ht="31.5" x14ac:dyDescent="0.25">
      <c r="A215" s="44" t="s">
        <v>516</v>
      </c>
      <c r="B215" s="44" t="s">
        <v>447</v>
      </c>
      <c r="C215" s="44" t="s">
        <v>52</v>
      </c>
      <c r="D215" s="45" t="s">
        <v>448</v>
      </c>
      <c r="E215" s="46">
        <f t="shared" si="75"/>
        <v>929400</v>
      </c>
      <c r="F215" s="46">
        <v>929400</v>
      </c>
      <c r="G215" s="46"/>
      <c r="H215" s="47"/>
      <c r="I215" s="47"/>
      <c r="J215" s="47">
        <f t="shared" si="76"/>
        <v>0</v>
      </c>
      <c r="K215" s="121"/>
      <c r="L215" s="121"/>
      <c r="M215" s="121"/>
      <c r="N215" s="47"/>
      <c r="O215" s="121"/>
      <c r="P215" s="121"/>
      <c r="Q215" s="47">
        <f t="shared" si="77"/>
        <v>929400</v>
      </c>
      <c r="R215" s="36">
        <f t="shared" si="72"/>
        <v>929400</v>
      </c>
      <c r="S215" s="139">
        <f t="shared" si="73"/>
        <v>0</v>
      </c>
      <c r="T215" s="37">
        <f t="shared" si="59"/>
        <v>0</v>
      </c>
      <c r="U215" s="37"/>
      <c r="V215" s="37">
        <f t="shared" si="68"/>
        <v>0</v>
      </c>
    </row>
    <row r="216" spans="1:22" s="266" customFormat="1" ht="31.5" x14ac:dyDescent="0.25">
      <c r="A216" s="44" t="s">
        <v>517</v>
      </c>
      <c r="B216" s="44" t="s">
        <v>518</v>
      </c>
      <c r="C216" s="44" t="s">
        <v>519</v>
      </c>
      <c r="D216" s="45" t="s">
        <v>520</v>
      </c>
      <c r="E216" s="46">
        <f t="shared" si="75"/>
        <v>427200</v>
      </c>
      <c r="F216" s="46">
        <v>427200</v>
      </c>
      <c r="G216" s="46"/>
      <c r="H216" s="47"/>
      <c r="I216" s="47"/>
      <c r="J216" s="47">
        <f t="shared" si="76"/>
        <v>0</v>
      </c>
      <c r="K216" s="121"/>
      <c r="L216" s="121"/>
      <c r="M216" s="121"/>
      <c r="N216" s="47"/>
      <c r="O216" s="121"/>
      <c r="P216" s="121"/>
      <c r="Q216" s="47">
        <f t="shared" si="77"/>
        <v>427200</v>
      </c>
      <c r="R216" s="36">
        <f t="shared" si="72"/>
        <v>427200</v>
      </c>
      <c r="S216" s="139">
        <f t="shared" si="73"/>
        <v>0</v>
      </c>
      <c r="T216" s="37">
        <f t="shared" si="59"/>
        <v>0</v>
      </c>
      <c r="U216" s="37"/>
      <c r="V216" s="37">
        <f t="shared" si="68"/>
        <v>0</v>
      </c>
    </row>
    <row r="217" spans="1:22" s="267" customFormat="1" ht="31.5" x14ac:dyDescent="0.25">
      <c r="A217" s="44" t="s">
        <v>521</v>
      </c>
      <c r="B217" s="44" t="s">
        <v>55</v>
      </c>
      <c r="C217" s="44" t="s">
        <v>52</v>
      </c>
      <c r="D217" s="45" t="s">
        <v>56</v>
      </c>
      <c r="E217" s="46">
        <f t="shared" si="75"/>
        <v>291800</v>
      </c>
      <c r="F217" s="46">
        <v>291800</v>
      </c>
      <c r="G217" s="46"/>
      <c r="H217" s="47"/>
      <c r="I217" s="47"/>
      <c r="J217" s="47">
        <f t="shared" si="76"/>
        <v>0</v>
      </c>
      <c r="K217" s="121"/>
      <c r="L217" s="121"/>
      <c r="M217" s="121"/>
      <c r="N217" s="47"/>
      <c r="O217" s="47"/>
      <c r="P217" s="47"/>
      <c r="Q217" s="47">
        <f t="shared" si="77"/>
        <v>291800</v>
      </c>
      <c r="R217" s="36">
        <f t="shared" si="72"/>
        <v>291800</v>
      </c>
      <c r="S217" s="139">
        <f>R219-Q219</f>
        <v>0</v>
      </c>
      <c r="T217" s="37">
        <f>P219-O219</f>
        <v>0</v>
      </c>
      <c r="U217" s="37"/>
      <c r="V217" s="37">
        <f>O219-N219</f>
        <v>-4807020</v>
      </c>
    </row>
    <row r="218" spans="1:22" s="267" customFormat="1" ht="15.75" x14ac:dyDescent="0.25">
      <c r="A218" s="44" t="s">
        <v>522</v>
      </c>
      <c r="B218" s="44" t="s">
        <v>58</v>
      </c>
      <c r="C218" s="44" t="s">
        <v>59</v>
      </c>
      <c r="D218" s="111" t="s">
        <v>60</v>
      </c>
      <c r="E218" s="97">
        <f>F218+I218</f>
        <v>2000000</v>
      </c>
      <c r="F218" s="97">
        <v>2000000</v>
      </c>
      <c r="G218" s="97"/>
      <c r="H218" s="98"/>
      <c r="I218" s="98"/>
      <c r="J218" s="98"/>
      <c r="K218" s="118"/>
      <c r="L218" s="118"/>
      <c r="M218" s="118"/>
      <c r="N218" s="98"/>
      <c r="O218" s="118"/>
      <c r="P218" s="118"/>
      <c r="Q218" s="98">
        <f>+J218+E218</f>
        <v>2000000</v>
      </c>
      <c r="R218" s="36">
        <f t="shared" si="72"/>
        <v>2000000</v>
      </c>
      <c r="S218" s="139"/>
      <c r="T218" s="37">
        <f>P219-O219</f>
        <v>0</v>
      </c>
      <c r="U218" s="37"/>
      <c r="V218" s="37"/>
    </row>
    <row r="219" spans="1:22" s="268" customFormat="1" ht="47.25" x14ac:dyDescent="0.25">
      <c r="A219" s="136" t="s">
        <v>523</v>
      </c>
      <c r="B219" s="136"/>
      <c r="C219" s="136"/>
      <c r="D219" s="39" t="s">
        <v>524</v>
      </c>
      <c r="E219" s="41">
        <f t="shared" ref="E219:Q219" si="78">E222+E223+E224+E226+E227+E225+E221+E229+E228</f>
        <v>0</v>
      </c>
      <c r="F219" s="41">
        <f t="shared" si="78"/>
        <v>0</v>
      </c>
      <c r="G219" s="41">
        <f t="shared" si="78"/>
        <v>0</v>
      </c>
      <c r="H219" s="41">
        <f t="shared" si="78"/>
        <v>0</v>
      </c>
      <c r="I219" s="41">
        <f t="shared" si="78"/>
        <v>0</v>
      </c>
      <c r="J219" s="41">
        <f t="shared" si="78"/>
        <v>6715400</v>
      </c>
      <c r="K219" s="41">
        <f t="shared" si="78"/>
        <v>1908380</v>
      </c>
      <c r="L219" s="41">
        <f t="shared" si="78"/>
        <v>0</v>
      </c>
      <c r="M219" s="41">
        <f t="shared" si="78"/>
        <v>0</v>
      </c>
      <c r="N219" s="41">
        <f t="shared" si="78"/>
        <v>4807020</v>
      </c>
      <c r="O219" s="41">
        <f t="shared" si="78"/>
        <v>0</v>
      </c>
      <c r="P219" s="41">
        <f t="shared" si="78"/>
        <v>0</v>
      </c>
      <c r="Q219" s="41">
        <f t="shared" si="78"/>
        <v>6715400</v>
      </c>
      <c r="R219" s="36">
        <f t="shared" si="72"/>
        <v>6715400</v>
      </c>
      <c r="S219" s="139">
        <f t="shared" si="73"/>
        <v>0</v>
      </c>
      <c r="T219" s="37">
        <f t="shared" si="59"/>
        <v>0</v>
      </c>
      <c r="U219" s="37"/>
      <c r="V219" s="37">
        <f t="shared" si="68"/>
        <v>-4807020</v>
      </c>
    </row>
    <row r="220" spans="1:22" s="17" customFormat="1" ht="47.25" x14ac:dyDescent="0.25">
      <c r="A220" s="136" t="s">
        <v>525</v>
      </c>
      <c r="B220" s="269"/>
      <c r="C220" s="269"/>
      <c r="D220" s="39" t="s">
        <v>524</v>
      </c>
      <c r="E220" s="41">
        <f t="shared" ref="E220:Q220" si="79">SUM(E221:E229)</f>
        <v>0</v>
      </c>
      <c r="F220" s="41">
        <f t="shared" si="79"/>
        <v>0</v>
      </c>
      <c r="G220" s="41">
        <f t="shared" si="79"/>
        <v>0</v>
      </c>
      <c r="H220" s="41">
        <f t="shared" si="79"/>
        <v>0</v>
      </c>
      <c r="I220" s="41">
        <f t="shared" si="79"/>
        <v>0</v>
      </c>
      <c r="J220" s="41">
        <f t="shared" si="79"/>
        <v>6715400</v>
      </c>
      <c r="K220" s="41">
        <f t="shared" si="79"/>
        <v>1908380</v>
      </c>
      <c r="L220" s="41">
        <f t="shared" si="79"/>
        <v>0</v>
      </c>
      <c r="M220" s="41">
        <f t="shared" si="79"/>
        <v>0</v>
      </c>
      <c r="N220" s="41">
        <f t="shared" si="79"/>
        <v>4807020</v>
      </c>
      <c r="O220" s="41">
        <f t="shared" si="79"/>
        <v>0</v>
      </c>
      <c r="P220" s="41">
        <f t="shared" si="79"/>
        <v>0</v>
      </c>
      <c r="Q220" s="41">
        <f t="shared" si="79"/>
        <v>6715400</v>
      </c>
      <c r="R220" s="36">
        <f t="shared" si="72"/>
        <v>6715400</v>
      </c>
      <c r="S220" s="64"/>
      <c r="T220" s="37">
        <f t="shared" si="59"/>
        <v>0</v>
      </c>
      <c r="U220" s="57"/>
      <c r="V220" s="37"/>
    </row>
    <row r="221" spans="1:22" s="17" customFormat="1" ht="31.5" hidden="1" x14ac:dyDescent="0.25">
      <c r="A221" s="59" t="s">
        <v>526</v>
      </c>
      <c r="B221" s="59" t="s">
        <v>527</v>
      </c>
      <c r="C221" s="59" t="s">
        <v>52</v>
      </c>
      <c r="D221" s="111" t="s">
        <v>528</v>
      </c>
      <c r="E221" s="97">
        <f t="shared" ref="E221:E229" si="80">F221+I221</f>
        <v>0</v>
      </c>
      <c r="F221" s="97"/>
      <c r="G221" s="97"/>
      <c r="H221" s="98"/>
      <c r="I221" s="98"/>
      <c r="J221" s="98">
        <f t="shared" ref="J221:J229" si="81">+K221+N221</f>
        <v>0</v>
      </c>
      <c r="K221" s="118"/>
      <c r="L221" s="118"/>
      <c r="M221" s="118"/>
      <c r="N221" s="98"/>
      <c r="O221" s="118"/>
      <c r="P221" s="118"/>
      <c r="Q221" s="98">
        <f t="shared" ref="Q221:Q228" si="82">+J221+E221</f>
        <v>0</v>
      </c>
      <c r="R221" s="36">
        <f t="shared" si="72"/>
        <v>0</v>
      </c>
      <c r="S221" s="64">
        <f t="shared" si="73"/>
        <v>0</v>
      </c>
      <c r="T221" s="37">
        <f t="shared" si="59"/>
        <v>0</v>
      </c>
      <c r="U221" s="57"/>
      <c r="V221" s="37">
        <f t="shared" si="68"/>
        <v>0</v>
      </c>
    </row>
    <row r="222" spans="1:22" s="17" customFormat="1" ht="31.5" hidden="1" x14ac:dyDescent="0.25">
      <c r="A222" s="52" t="s">
        <v>529</v>
      </c>
      <c r="B222" s="52" t="s">
        <v>488</v>
      </c>
      <c r="C222" s="52" t="s">
        <v>489</v>
      </c>
      <c r="D222" s="270" t="s">
        <v>490</v>
      </c>
      <c r="E222" s="55">
        <f t="shared" si="80"/>
        <v>0</v>
      </c>
      <c r="F222" s="55"/>
      <c r="G222" s="55"/>
      <c r="H222" s="55"/>
      <c r="I222" s="55"/>
      <c r="J222" s="55">
        <f t="shared" si="81"/>
        <v>0</v>
      </c>
      <c r="K222" s="271"/>
      <c r="L222" s="168"/>
      <c r="M222" s="168"/>
      <c r="N222" s="55">
        <f>3000000-3000000</f>
        <v>0</v>
      </c>
      <c r="O222" s="168"/>
      <c r="P222" s="168"/>
      <c r="Q222" s="55">
        <f t="shared" si="82"/>
        <v>0</v>
      </c>
      <c r="R222" s="36">
        <f t="shared" si="72"/>
        <v>0</v>
      </c>
      <c r="S222" s="64">
        <f t="shared" si="73"/>
        <v>0</v>
      </c>
      <c r="T222" s="37">
        <f t="shared" si="59"/>
        <v>0</v>
      </c>
      <c r="U222" s="57"/>
      <c r="V222" s="37">
        <f t="shared" si="68"/>
        <v>0</v>
      </c>
    </row>
    <row r="223" spans="1:22" s="17" customFormat="1" ht="15.75" x14ac:dyDescent="0.25">
      <c r="A223" s="59" t="s">
        <v>530</v>
      </c>
      <c r="B223" s="59" t="s">
        <v>531</v>
      </c>
      <c r="C223" s="59" t="s">
        <v>532</v>
      </c>
      <c r="D223" s="111" t="s">
        <v>533</v>
      </c>
      <c r="E223" s="61">
        <f t="shared" si="80"/>
        <v>0</v>
      </c>
      <c r="F223" s="61"/>
      <c r="G223" s="61"/>
      <c r="H223" s="61"/>
      <c r="I223" s="61"/>
      <c r="J223" s="61">
        <f t="shared" si="81"/>
        <v>450000</v>
      </c>
      <c r="K223" s="127">
        <v>450000</v>
      </c>
      <c r="L223" s="127"/>
      <c r="M223" s="127"/>
      <c r="N223" s="61"/>
      <c r="O223" s="127"/>
      <c r="P223" s="127"/>
      <c r="Q223" s="61">
        <f t="shared" si="82"/>
        <v>450000</v>
      </c>
      <c r="R223" s="36">
        <f t="shared" si="72"/>
        <v>450000</v>
      </c>
      <c r="S223" s="64">
        <f t="shared" si="73"/>
        <v>0</v>
      </c>
      <c r="T223" s="37">
        <f t="shared" si="59"/>
        <v>0</v>
      </c>
      <c r="U223" s="57"/>
      <c r="V223" s="37">
        <f t="shared" si="68"/>
        <v>0</v>
      </c>
    </row>
    <row r="224" spans="1:22" s="17" customFormat="1" ht="31.5" hidden="1" x14ac:dyDescent="0.25">
      <c r="A224" s="59" t="s">
        <v>534</v>
      </c>
      <c r="B224" s="59" t="s">
        <v>535</v>
      </c>
      <c r="C224" s="59" t="s">
        <v>536</v>
      </c>
      <c r="D224" s="111" t="s">
        <v>537</v>
      </c>
      <c r="E224" s="61">
        <f t="shared" si="80"/>
        <v>0</v>
      </c>
      <c r="F224" s="61"/>
      <c r="G224" s="61"/>
      <c r="H224" s="61"/>
      <c r="I224" s="61"/>
      <c r="J224" s="61">
        <f t="shared" si="81"/>
        <v>0</v>
      </c>
      <c r="K224" s="127"/>
      <c r="L224" s="127"/>
      <c r="M224" s="127"/>
      <c r="N224" s="61"/>
      <c r="O224" s="127"/>
      <c r="P224" s="127"/>
      <c r="Q224" s="61">
        <f t="shared" si="82"/>
        <v>0</v>
      </c>
      <c r="R224" s="36">
        <f t="shared" si="72"/>
        <v>0</v>
      </c>
      <c r="S224" s="64"/>
      <c r="T224" s="37">
        <f t="shared" si="59"/>
        <v>0</v>
      </c>
      <c r="U224" s="57"/>
      <c r="V224" s="37"/>
    </row>
    <row r="225" spans="1:22" s="17" customFormat="1" ht="15.75" x14ac:dyDescent="0.25">
      <c r="A225" s="59" t="s">
        <v>538</v>
      </c>
      <c r="B225" s="59" t="s">
        <v>539</v>
      </c>
      <c r="C225" s="59" t="s">
        <v>540</v>
      </c>
      <c r="D225" s="111" t="s">
        <v>541</v>
      </c>
      <c r="E225" s="97">
        <f t="shared" si="80"/>
        <v>0</v>
      </c>
      <c r="F225" s="97"/>
      <c r="G225" s="97"/>
      <c r="H225" s="98"/>
      <c r="I225" s="98"/>
      <c r="J225" s="98">
        <f t="shared" si="81"/>
        <v>400000</v>
      </c>
      <c r="K225" s="118">
        <v>400000</v>
      </c>
      <c r="L225" s="118"/>
      <c r="M225" s="118"/>
      <c r="N225" s="98"/>
      <c r="O225" s="118"/>
      <c r="P225" s="118"/>
      <c r="Q225" s="98">
        <f t="shared" si="82"/>
        <v>400000</v>
      </c>
      <c r="R225" s="36">
        <f t="shared" si="72"/>
        <v>400000</v>
      </c>
      <c r="S225" s="64">
        <f t="shared" si="73"/>
        <v>0</v>
      </c>
      <c r="T225" s="37">
        <f t="shared" si="59"/>
        <v>0</v>
      </c>
      <c r="U225" s="57"/>
      <c r="V225" s="37">
        <f t="shared" si="68"/>
        <v>-261000</v>
      </c>
    </row>
    <row r="226" spans="1:22" s="17" customFormat="1" ht="31.5" x14ac:dyDescent="0.25">
      <c r="A226" s="128" t="s">
        <v>542</v>
      </c>
      <c r="B226" s="128" t="s">
        <v>543</v>
      </c>
      <c r="C226" s="128" t="s">
        <v>544</v>
      </c>
      <c r="D226" s="272" t="s">
        <v>545</v>
      </c>
      <c r="E226" s="131">
        <f t="shared" si="80"/>
        <v>0</v>
      </c>
      <c r="F226" s="131"/>
      <c r="G226" s="131"/>
      <c r="H226" s="132"/>
      <c r="I226" s="132"/>
      <c r="J226" s="132">
        <f t="shared" si="81"/>
        <v>611000</v>
      </c>
      <c r="K226" s="133">
        <v>350000</v>
      </c>
      <c r="L226" s="133"/>
      <c r="M226" s="133"/>
      <c r="N226" s="132">
        <v>261000</v>
      </c>
      <c r="O226" s="133"/>
      <c r="P226" s="133"/>
      <c r="Q226" s="132">
        <f t="shared" si="82"/>
        <v>611000</v>
      </c>
      <c r="R226" s="36">
        <f t="shared" si="72"/>
        <v>611000</v>
      </c>
      <c r="S226" s="64">
        <f t="shared" si="73"/>
        <v>0</v>
      </c>
      <c r="T226" s="37">
        <f t="shared" si="59"/>
        <v>0</v>
      </c>
      <c r="U226" s="57"/>
      <c r="V226" s="37">
        <f t="shared" si="68"/>
        <v>-4246020</v>
      </c>
    </row>
    <row r="227" spans="1:22" s="17" customFormat="1" ht="31.5" x14ac:dyDescent="0.25">
      <c r="A227" s="128" t="s">
        <v>546</v>
      </c>
      <c r="B227" s="128" t="s">
        <v>547</v>
      </c>
      <c r="C227" s="128" t="s">
        <v>59</v>
      </c>
      <c r="D227" s="272" t="s">
        <v>548</v>
      </c>
      <c r="E227" s="131">
        <f t="shared" si="80"/>
        <v>0</v>
      </c>
      <c r="F227" s="131"/>
      <c r="G227" s="131"/>
      <c r="H227" s="132"/>
      <c r="I227" s="132"/>
      <c r="J227" s="132">
        <f t="shared" si="81"/>
        <v>4446000</v>
      </c>
      <c r="K227" s="133">
        <v>199980</v>
      </c>
      <c r="L227" s="133"/>
      <c r="M227" s="133"/>
      <c r="N227" s="132">
        <v>4246020</v>
      </c>
      <c r="O227" s="133"/>
      <c r="P227" s="133"/>
      <c r="Q227" s="132">
        <f t="shared" si="82"/>
        <v>4446000</v>
      </c>
      <c r="R227" s="36">
        <f t="shared" si="72"/>
        <v>4446000</v>
      </c>
      <c r="S227" s="64"/>
      <c r="T227" s="37">
        <f>P229-O229</f>
        <v>0</v>
      </c>
      <c r="U227" s="57"/>
      <c r="V227" s="37">
        <f>O229-N229</f>
        <v>0</v>
      </c>
    </row>
    <row r="228" spans="1:22" s="17" customFormat="1" ht="15.75" x14ac:dyDescent="0.25">
      <c r="A228" s="44" t="s">
        <v>549</v>
      </c>
      <c r="B228" s="44" t="s">
        <v>58</v>
      </c>
      <c r="C228" s="44" t="s">
        <v>59</v>
      </c>
      <c r="D228" s="45" t="s">
        <v>60</v>
      </c>
      <c r="E228" s="46">
        <f>F228+I228</f>
        <v>0</v>
      </c>
      <c r="F228" s="46"/>
      <c r="G228" s="46"/>
      <c r="H228" s="47"/>
      <c r="I228" s="47"/>
      <c r="J228" s="47">
        <f>+K228+N228</f>
        <v>808400</v>
      </c>
      <c r="K228" s="47">
        <v>508400</v>
      </c>
      <c r="L228" s="47"/>
      <c r="M228" s="47"/>
      <c r="N228" s="47">
        <v>300000</v>
      </c>
      <c r="O228" s="47"/>
      <c r="P228" s="47"/>
      <c r="Q228" s="47">
        <f t="shared" si="82"/>
        <v>808400</v>
      </c>
      <c r="R228" s="36">
        <f t="shared" si="72"/>
        <v>808400</v>
      </c>
      <c r="S228" s="64"/>
      <c r="T228" s="37"/>
      <c r="U228" s="57"/>
      <c r="V228" s="37"/>
    </row>
    <row r="229" spans="1:22" s="277" customFormat="1" ht="63" hidden="1" x14ac:dyDescent="0.25">
      <c r="A229" s="183" t="s">
        <v>550</v>
      </c>
      <c r="B229" s="183" t="s">
        <v>62</v>
      </c>
      <c r="C229" s="273" t="s">
        <v>59</v>
      </c>
      <c r="D229" s="274" t="s">
        <v>63</v>
      </c>
      <c r="E229" s="275">
        <f t="shared" si="80"/>
        <v>0</v>
      </c>
      <c r="F229" s="275"/>
      <c r="G229" s="275"/>
      <c r="H229" s="275"/>
      <c r="I229" s="275"/>
      <c r="J229" s="275">
        <f t="shared" si="81"/>
        <v>0</v>
      </c>
      <c r="K229" s="276"/>
      <c r="L229" s="276"/>
      <c r="M229" s="276"/>
      <c r="N229" s="275"/>
      <c r="O229" s="276"/>
      <c r="P229" s="276"/>
      <c r="Q229" s="275">
        <f>+J229+E229</f>
        <v>0</v>
      </c>
      <c r="R229" s="36">
        <f t="shared" si="72"/>
        <v>0</v>
      </c>
      <c r="S229" s="139">
        <f t="shared" si="73"/>
        <v>0</v>
      </c>
      <c r="T229" s="37">
        <f t="shared" si="59"/>
        <v>0</v>
      </c>
      <c r="U229" s="37"/>
      <c r="V229" s="37">
        <f t="shared" si="68"/>
        <v>0</v>
      </c>
    </row>
    <row r="230" spans="1:22" s="165" customFormat="1" ht="63" x14ac:dyDescent="0.25">
      <c r="A230" s="136" t="s">
        <v>551</v>
      </c>
      <c r="B230" s="136"/>
      <c r="C230" s="136"/>
      <c r="D230" s="39" t="s">
        <v>552</v>
      </c>
      <c r="E230" s="40">
        <f>E232+E233+E235+E234</f>
        <v>4236000</v>
      </c>
      <c r="F230" s="40">
        <f t="shared" ref="F230:Q230" si="83">F232+F233+F235+F234</f>
        <v>4236000</v>
      </c>
      <c r="G230" s="40">
        <f t="shared" si="83"/>
        <v>1283400</v>
      </c>
      <c r="H230" s="40">
        <f t="shared" si="83"/>
        <v>249500</v>
      </c>
      <c r="I230" s="40">
        <f t="shared" si="83"/>
        <v>0</v>
      </c>
      <c r="J230" s="40">
        <f t="shared" si="83"/>
        <v>77000</v>
      </c>
      <c r="K230" s="40">
        <f t="shared" si="83"/>
        <v>77000</v>
      </c>
      <c r="L230" s="40">
        <f t="shared" si="83"/>
        <v>40000</v>
      </c>
      <c r="M230" s="40">
        <f t="shared" si="83"/>
        <v>0</v>
      </c>
      <c r="N230" s="40">
        <f t="shared" si="83"/>
        <v>0</v>
      </c>
      <c r="O230" s="40">
        <f t="shared" si="83"/>
        <v>0</v>
      </c>
      <c r="P230" s="40">
        <f t="shared" si="83"/>
        <v>0</v>
      </c>
      <c r="Q230" s="40">
        <f t="shared" si="83"/>
        <v>4313000</v>
      </c>
      <c r="R230" s="36">
        <f t="shared" si="72"/>
        <v>4313000</v>
      </c>
      <c r="S230" s="139">
        <f t="shared" si="73"/>
        <v>0</v>
      </c>
      <c r="T230" s="37">
        <f t="shared" si="59"/>
        <v>0</v>
      </c>
      <c r="U230" s="37"/>
      <c r="V230" s="37">
        <f t="shared" si="68"/>
        <v>0</v>
      </c>
    </row>
    <row r="231" spans="1:22" ht="63" x14ac:dyDescent="0.25">
      <c r="A231" s="136" t="s">
        <v>553</v>
      </c>
      <c r="B231" s="136"/>
      <c r="C231" s="136"/>
      <c r="D231" s="39" t="s">
        <v>552</v>
      </c>
      <c r="E231" s="40">
        <f>SUM(E232:E235)</f>
        <v>4236000</v>
      </c>
      <c r="F231" s="40">
        <f t="shared" ref="F231:Q231" si="84">SUM(F232:F235)</f>
        <v>4236000</v>
      </c>
      <c r="G231" s="40">
        <f t="shared" si="84"/>
        <v>1283400</v>
      </c>
      <c r="H231" s="40">
        <f t="shared" si="84"/>
        <v>249500</v>
      </c>
      <c r="I231" s="40">
        <f t="shared" si="84"/>
        <v>0</v>
      </c>
      <c r="J231" s="40">
        <f t="shared" si="84"/>
        <v>77000</v>
      </c>
      <c r="K231" s="40">
        <f t="shared" si="84"/>
        <v>77000</v>
      </c>
      <c r="L231" s="40">
        <f t="shared" si="84"/>
        <v>40000</v>
      </c>
      <c r="M231" s="40">
        <f t="shared" si="84"/>
        <v>0</v>
      </c>
      <c r="N231" s="40">
        <f t="shared" si="84"/>
        <v>0</v>
      </c>
      <c r="O231" s="40">
        <f t="shared" si="84"/>
        <v>0</v>
      </c>
      <c r="P231" s="40">
        <f t="shared" si="84"/>
        <v>0</v>
      </c>
      <c r="Q231" s="40">
        <f t="shared" si="84"/>
        <v>4313000</v>
      </c>
      <c r="R231" s="36">
        <f t="shared" si="72"/>
        <v>4313000</v>
      </c>
      <c r="S231" s="139">
        <f t="shared" si="73"/>
        <v>0</v>
      </c>
      <c r="T231" s="37">
        <f t="shared" si="59"/>
        <v>0</v>
      </c>
      <c r="U231" s="37"/>
      <c r="V231" s="37">
        <f t="shared" si="68"/>
        <v>0</v>
      </c>
    </row>
    <row r="232" spans="1:22" ht="47.25" x14ac:dyDescent="0.25">
      <c r="A232" s="44" t="s">
        <v>554</v>
      </c>
      <c r="B232" s="44" t="s">
        <v>555</v>
      </c>
      <c r="C232" s="44" t="s">
        <v>556</v>
      </c>
      <c r="D232" s="45" t="s">
        <v>557</v>
      </c>
      <c r="E232" s="46">
        <f>F232+I232</f>
        <v>322000</v>
      </c>
      <c r="F232" s="46">
        <v>322000</v>
      </c>
      <c r="G232" s="46"/>
      <c r="H232" s="47">
        <v>177100</v>
      </c>
      <c r="I232" s="47"/>
      <c r="J232" s="61">
        <f>+K232+N232</f>
        <v>0</v>
      </c>
      <c r="K232" s="121"/>
      <c r="L232" s="121"/>
      <c r="M232" s="121"/>
      <c r="N232" s="121"/>
      <c r="O232" s="121"/>
      <c r="P232" s="121"/>
      <c r="Q232" s="47">
        <f>+J232+E232</f>
        <v>322000</v>
      </c>
      <c r="R232" s="36">
        <f t="shared" si="72"/>
        <v>322000</v>
      </c>
      <c r="S232" s="139">
        <f t="shared" si="73"/>
        <v>0</v>
      </c>
      <c r="T232" s="37">
        <f t="shared" si="59"/>
        <v>0</v>
      </c>
      <c r="U232" s="37"/>
      <c r="V232" s="37">
        <f t="shared" si="68"/>
        <v>0</v>
      </c>
    </row>
    <row r="233" spans="1:22" ht="15.75" x14ac:dyDescent="0.25">
      <c r="A233" s="65" t="s">
        <v>558</v>
      </c>
      <c r="B233" s="65" t="s">
        <v>559</v>
      </c>
      <c r="C233" s="65" t="s">
        <v>556</v>
      </c>
      <c r="D233" s="66" t="s">
        <v>560</v>
      </c>
      <c r="E233" s="67">
        <f>F233+I233</f>
        <v>1914000</v>
      </c>
      <c r="F233" s="67">
        <v>1914000</v>
      </c>
      <c r="G233" s="67">
        <v>1283400</v>
      </c>
      <c r="H233" s="68">
        <v>72400</v>
      </c>
      <c r="I233" s="68"/>
      <c r="J233" s="278">
        <f>+K233+N233</f>
        <v>77000</v>
      </c>
      <c r="K233" s="164">
        <v>77000</v>
      </c>
      <c r="L233" s="164">
        <v>40000</v>
      </c>
      <c r="M233" s="164"/>
      <c r="N233" s="164"/>
      <c r="O233" s="164"/>
      <c r="P233" s="164"/>
      <c r="Q233" s="68">
        <f>+J233+E233</f>
        <v>1991000</v>
      </c>
      <c r="R233" s="36">
        <f t="shared" si="72"/>
        <v>1991000</v>
      </c>
      <c r="S233" s="139"/>
      <c r="T233" s="37">
        <f>P235-O235</f>
        <v>0</v>
      </c>
      <c r="U233" s="37"/>
      <c r="V233" s="37"/>
    </row>
    <row r="234" spans="1:22" ht="40.5" customHeight="1" x14ac:dyDescent="0.25">
      <c r="A234" s="65" t="s">
        <v>561</v>
      </c>
      <c r="B234" s="65" t="s">
        <v>562</v>
      </c>
      <c r="C234" s="65" t="s">
        <v>563</v>
      </c>
      <c r="D234" s="66" t="s">
        <v>564</v>
      </c>
      <c r="E234" s="67">
        <f>F234+I234</f>
        <v>2000000</v>
      </c>
      <c r="F234" s="67">
        <v>2000000</v>
      </c>
      <c r="G234" s="67"/>
      <c r="H234" s="68"/>
      <c r="I234" s="68"/>
      <c r="J234" s="278">
        <f>+K234+N234</f>
        <v>0</v>
      </c>
      <c r="K234" s="164"/>
      <c r="L234" s="164"/>
      <c r="M234" s="164"/>
      <c r="N234" s="164"/>
      <c r="O234" s="164"/>
      <c r="P234" s="164"/>
      <c r="Q234" s="68">
        <f>+J234+E234</f>
        <v>2000000</v>
      </c>
      <c r="R234" s="36"/>
      <c r="S234" s="139"/>
      <c r="T234" s="37"/>
      <c r="U234" s="37"/>
      <c r="V234" s="37"/>
    </row>
    <row r="235" spans="1:22" s="140" customFormat="1" ht="63" hidden="1" x14ac:dyDescent="0.25">
      <c r="A235" s="44" t="s">
        <v>565</v>
      </c>
      <c r="B235" s="44" t="s">
        <v>62</v>
      </c>
      <c r="C235" s="135" t="s">
        <v>59</v>
      </c>
      <c r="D235" s="69" t="s">
        <v>63</v>
      </c>
      <c r="E235" s="46">
        <f>F235+I235</f>
        <v>0</v>
      </c>
      <c r="F235" s="46"/>
      <c r="G235" s="46"/>
      <c r="H235" s="47"/>
      <c r="I235" s="47"/>
      <c r="J235" s="61">
        <f>+K235+N235</f>
        <v>0</v>
      </c>
      <c r="K235" s="121"/>
      <c r="L235" s="121"/>
      <c r="M235" s="121"/>
      <c r="N235" s="121"/>
      <c r="O235" s="121"/>
      <c r="P235" s="121"/>
      <c r="Q235" s="68">
        <f>+J235+E235</f>
        <v>0</v>
      </c>
      <c r="R235" s="36">
        <f t="shared" si="72"/>
        <v>0</v>
      </c>
      <c r="S235" s="139">
        <f t="shared" si="73"/>
        <v>0</v>
      </c>
      <c r="T235" s="37">
        <f t="shared" si="59"/>
        <v>0</v>
      </c>
      <c r="U235" s="37"/>
      <c r="V235" s="37">
        <f t="shared" si="68"/>
        <v>0</v>
      </c>
    </row>
    <row r="236" spans="1:22" s="140" customFormat="1" ht="31.5" x14ac:dyDescent="0.25">
      <c r="A236" s="136" t="s">
        <v>566</v>
      </c>
      <c r="B236" s="136"/>
      <c r="C236" s="136"/>
      <c r="D236" s="39" t="s">
        <v>567</v>
      </c>
      <c r="E236" s="40">
        <f>E240+E244+E243+E239+E241+E238+E242</f>
        <v>57614197</v>
      </c>
      <c r="F236" s="40">
        <f t="shared" ref="F236:Q236" si="85">F240+F244+F243+F239+F241+F238+F242</f>
        <v>46027225</v>
      </c>
      <c r="G236" s="40">
        <f t="shared" si="85"/>
        <v>0</v>
      </c>
      <c r="H236" s="40">
        <f t="shared" si="85"/>
        <v>0</v>
      </c>
      <c r="I236" s="40">
        <f t="shared" si="85"/>
        <v>0</v>
      </c>
      <c r="J236" s="40">
        <f t="shared" si="85"/>
        <v>13882675</v>
      </c>
      <c r="K236" s="40">
        <f t="shared" si="85"/>
        <v>0</v>
      </c>
      <c r="L236" s="40">
        <f t="shared" si="85"/>
        <v>0</v>
      </c>
      <c r="M236" s="40">
        <f t="shared" si="85"/>
        <v>0</v>
      </c>
      <c r="N236" s="40">
        <f t="shared" si="85"/>
        <v>13882675</v>
      </c>
      <c r="O236" s="40">
        <f t="shared" si="85"/>
        <v>13882675</v>
      </c>
      <c r="P236" s="40">
        <f t="shared" si="85"/>
        <v>13882675</v>
      </c>
      <c r="Q236" s="40">
        <f t="shared" si="85"/>
        <v>71496872</v>
      </c>
      <c r="R236" s="36">
        <f t="shared" si="72"/>
        <v>71496872</v>
      </c>
      <c r="S236" s="139">
        <f>R237-Q237</f>
        <v>0</v>
      </c>
      <c r="T236" s="37">
        <f t="shared" si="59"/>
        <v>0</v>
      </c>
      <c r="U236" s="37"/>
      <c r="V236" s="37">
        <f t="shared" si="68"/>
        <v>0</v>
      </c>
    </row>
    <row r="237" spans="1:22" s="266" customFormat="1" ht="31.5" x14ac:dyDescent="0.25">
      <c r="A237" s="136" t="s">
        <v>568</v>
      </c>
      <c r="B237" s="136"/>
      <c r="C237" s="136"/>
      <c r="D237" s="39" t="s">
        <v>567</v>
      </c>
      <c r="E237" s="40">
        <f>SUM(E238:E244)</f>
        <v>57614197</v>
      </c>
      <c r="F237" s="40">
        <f t="shared" ref="F237:Q237" si="86">SUM(F238:F244)</f>
        <v>46027225</v>
      </c>
      <c r="G237" s="40">
        <f t="shared" si="86"/>
        <v>0</v>
      </c>
      <c r="H237" s="40">
        <f t="shared" si="86"/>
        <v>0</v>
      </c>
      <c r="I237" s="40">
        <f t="shared" si="86"/>
        <v>0</v>
      </c>
      <c r="J237" s="40">
        <f t="shared" si="86"/>
        <v>13882675</v>
      </c>
      <c r="K237" s="40">
        <f t="shared" si="86"/>
        <v>0</v>
      </c>
      <c r="L237" s="40">
        <f t="shared" si="86"/>
        <v>0</v>
      </c>
      <c r="M237" s="40">
        <f t="shared" si="86"/>
        <v>0</v>
      </c>
      <c r="N237" s="40">
        <f t="shared" si="86"/>
        <v>13882675</v>
      </c>
      <c r="O237" s="40">
        <f t="shared" si="86"/>
        <v>13882675</v>
      </c>
      <c r="P237" s="40">
        <f t="shared" si="86"/>
        <v>13882675</v>
      </c>
      <c r="Q237" s="40">
        <f t="shared" si="86"/>
        <v>71496872</v>
      </c>
      <c r="R237" s="36">
        <f t="shared" si="72"/>
        <v>71496872</v>
      </c>
      <c r="S237" s="139"/>
      <c r="T237" s="37">
        <f t="shared" si="59"/>
        <v>0</v>
      </c>
      <c r="U237" s="37"/>
      <c r="V237" s="37">
        <f t="shared" si="68"/>
        <v>0</v>
      </c>
    </row>
    <row r="238" spans="1:22" s="266" customFormat="1" ht="31.5" hidden="1" x14ac:dyDescent="0.25">
      <c r="A238" s="44" t="s">
        <v>569</v>
      </c>
      <c r="B238" s="44" t="s">
        <v>570</v>
      </c>
      <c r="C238" s="44" t="s">
        <v>59</v>
      </c>
      <c r="D238" s="45" t="s">
        <v>571</v>
      </c>
      <c r="E238" s="50">
        <f>F238+I238</f>
        <v>0</v>
      </c>
      <c r="F238" s="50"/>
      <c r="G238" s="50"/>
      <c r="H238" s="50"/>
      <c r="I238" s="50">
        <f>60000000-40000000-20000000</f>
        <v>0</v>
      </c>
      <c r="J238" s="50">
        <f t="shared" ref="J238:J244" si="87">+K238+N238</f>
        <v>0</v>
      </c>
      <c r="K238" s="207"/>
      <c r="L238" s="207"/>
      <c r="M238" s="207"/>
      <c r="N238" s="279"/>
      <c r="O238" s="280"/>
      <c r="P238" s="207"/>
      <c r="Q238" s="50">
        <f t="shared" ref="Q238:Q244" si="88">+J238+E238</f>
        <v>0</v>
      </c>
      <c r="R238" s="36">
        <f t="shared" si="72"/>
        <v>0</v>
      </c>
      <c r="S238" s="139">
        <f t="shared" si="73"/>
        <v>0</v>
      </c>
      <c r="T238" s="37">
        <f>P239-O239</f>
        <v>0</v>
      </c>
      <c r="U238" s="37"/>
      <c r="V238" s="37">
        <f t="shared" si="68"/>
        <v>0</v>
      </c>
    </row>
    <row r="239" spans="1:22" s="281" customFormat="1" ht="15.75" x14ac:dyDescent="0.25">
      <c r="A239" s="65" t="s">
        <v>572</v>
      </c>
      <c r="B239" s="65" t="s">
        <v>573</v>
      </c>
      <c r="C239" s="65" t="s">
        <v>72</v>
      </c>
      <c r="D239" s="66" t="s">
        <v>574</v>
      </c>
      <c r="E239" s="68">
        <f>13586972-2000000</f>
        <v>11586972</v>
      </c>
      <c r="F239" s="67"/>
      <c r="G239" s="67"/>
      <c r="H239" s="68"/>
      <c r="I239" s="68"/>
      <c r="J239" s="68">
        <f t="shared" si="87"/>
        <v>0</v>
      </c>
      <c r="K239" s="164"/>
      <c r="L239" s="164"/>
      <c r="M239" s="164"/>
      <c r="N239" s="68"/>
      <c r="O239" s="164"/>
      <c r="P239" s="164"/>
      <c r="Q239" s="68">
        <f t="shared" si="88"/>
        <v>11586972</v>
      </c>
      <c r="R239" s="36">
        <f t="shared" si="72"/>
        <v>11586972</v>
      </c>
      <c r="S239" s="64">
        <f t="shared" si="73"/>
        <v>0</v>
      </c>
      <c r="T239" s="37">
        <f>P240-O240</f>
        <v>0</v>
      </c>
      <c r="U239" s="57"/>
      <c r="V239" s="37">
        <f t="shared" si="68"/>
        <v>0</v>
      </c>
    </row>
    <row r="240" spans="1:22" s="266" customFormat="1" ht="47.25" hidden="1" x14ac:dyDescent="0.25">
      <c r="A240" s="59" t="s">
        <v>575</v>
      </c>
      <c r="B240" s="59" t="s">
        <v>576</v>
      </c>
      <c r="C240" s="59" t="s">
        <v>59</v>
      </c>
      <c r="D240" s="69" t="s">
        <v>577</v>
      </c>
      <c r="E240" s="63">
        <f>F240+I240</f>
        <v>0</v>
      </c>
      <c r="F240" s="63"/>
      <c r="G240" s="63"/>
      <c r="H240" s="63"/>
      <c r="I240" s="63"/>
      <c r="J240" s="63">
        <f t="shared" si="87"/>
        <v>0</v>
      </c>
      <c r="K240" s="125"/>
      <c r="L240" s="125"/>
      <c r="M240" s="125"/>
      <c r="N240" s="63"/>
      <c r="O240" s="125"/>
      <c r="P240" s="125"/>
      <c r="Q240" s="63">
        <f t="shared" si="88"/>
        <v>0</v>
      </c>
      <c r="R240" s="36">
        <f t="shared" si="72"/>
        <v>0</v>
      </c>
      <c r="S240" s="139">
        <f t="shared" si="73"/>
        <v>0</v>
      </c>
      <c r="T240" s="37">
        <f>P241-O241</f>
        <v>0</v>
      </c>
      <c r="U240" s="37"/>
      <c r="V240" s="37">
        <f t="shared" si="68"/>
        <v>0</v>
      </c>
    </row>
    <row r="241" spans="1:22" s="266" customFormat="1" ht="78.75" hidden="1" x14ac:dyDescent="0.25">
      <c r="A241" s="44" t="s">
        <v>578</v>
      </c>
      <c r="B241" s="44" t="s">
        <v>579</v>
      </c>
      <c r="C241" s="44" t="s">
        <v>59</v>
      </c>
      <c r="D241" s="71" t="s">
        <v>580</v>
      </c>
      <c r="E241" s="46">
        <f>F241+I241</f>
        <v>0</v>
      </c>
      <c r="F241" s="98"/>
      <c r="G241" s="47"/>
      <c r="H241" s="47"/>
      <c r="I241" s="47"/>
      <c r="J241" s="47">
        <f t="shared" si="87"/>
        <v>0</v>
      </c>
      <c r="K241" s="121"/>
      <c r="L241" s="121"/>
      <c r="M241" s="121"/>
      <c r="N241" s="47"/>
      <c r="O241" s="121"/>
      <c r="P241" s="121"/>
      <c r="Q241" s="47">
        <f t="shared" si="88"/>
        <v>0</v>
      </c>
      <c r="R241" s="36">
        <f t="shared" si="72"/>
        <v>0</v>
      </c>
      <c r="S241" s="139" t="e">
        <f>#REF!-#REF!</f>
        <v>#REF!</v>
      </c>
      <c r="T241" s="37" t="e">
        <f>#REF!-#REF!</f>
        <v>#REF!</v>
      </c>
      <c r="U241" s="37"/>
      <c r="V241" s="37" t="e">
        <f>#REF!-#REF!</f>
        <v>#REF!</v>
      </c>
    </row>
    <row r="242" spans="1:22" s="266" customFormat="1" ht="141.75" x14ac:dyDescent="0.25">
      <c r="A242" s="65" t="s">
        <v>581</v>
      </c>
      <c r="B242" s="65" t="s">
        <v>582</v>
      </c>
      <c r="C242" s="65" t="s">
        <v>59</v>
      </c>
      <c r="D242" s="282" t="s">
        <v>583</v>
      </c>
      <c r="E242" s="46">
        <f>F242+I242</f>
        <v>26249900</v>
      </c>
      <c r="F242" s="98">
        <v>26249900</v>
      </c>
      <c r="G242" s="47"/>
      <c r="H242" s="47"/>
      <c r="I242" s="47"/>
      <c r="J242" s="47">
        <f t="shared" si="87"/>
        <v>0</v>
      </c>
      <c r="K242" s="121"/>
      <c r="L242" s="121"/>
      <c r="M242" s="121"/>
      <c r="N242" s="47"/>
      <c r="O242" s="121"/>
      <c r="P242" s="121"/>
      <c r="Q242" s="47">
        <f>+J242+E242</f>
        <v>26249900</v>
      </c>
      <c r="R242" s="36">
        <f>+E242+J242</f>
        <v>26249900</v>
      </c>
      <c r="S242" s="139"/>
      <c r="T242" s="37"/>
      <c r="U242" s="37"/>
      <c r="V242" s="37"/>
    </row>
    <row r="243" spans="1:22" s="208" customFormat="1" ht="15.75" x14ac:dyDescent="0.25">
      <c r="A243" s="44" t="s">
        <v>584</v>
      </c>
      <c r="B243" s="44" t="s">
        <v>58</v>
      </c>
      <c r="C243" s="44" t="s">
        <v>59</v>
      </c>
      <c r="D243" s="181" t="s">
        <v>179</v>
      </c>
      <c r="E243" s="46">
        <f>F243+I243</f>
        <v>19777325</v>
      </c>
      <c r="F243" s="46">
        <f>4897259+14880066</f>
        <v>19777325</v>
      </c>
      <c r="G243" s="46"/>
      <c r="H243" s="47"/>
      <c r="I243" s="47"/>
      <c r="J243" s="47">
        <f t="shared" si="87"/>
        <v>13882675</v>
      </c>
      <c r="K243" s="47"/>
      <c r="L243" s="47"/>
      <c r="M243" s="47"/>
      <c r="N243" s="47">
        <v>13882675</v>
      </c>
      <c r="O243" s="47">
        <v>13882675</v>
      </c>
      <c r="P243" s="47">
        <v>13882675</v>
      </c>
      <c r="Q243" s="47">
        <f t="shared" si="88"/>
        <v>33660000</v>
      </c>
      <c r="R243" s="36">
        <f t="shared" si="72"/>
        <v>33660000</v>
      </c>
      <c r="S243" s="64">
        <f t="shared" si="73"/>
        <v>0</v>
      </c>
      <c r="T243" s="37">
        <f>P244-O244</f>
        <v>0</v>
      </c>
      <c r="U243" s="57"/>
      <c r="V243" s="37">
        <f t="shared" si="68"/>
        <v>0</v>
      </c>
    </row>
    <row r="244" spans="1:22" s="140" customFormat="1" ht="63" hidden="1" x14ac:dyDescent="0.25">
      <c r="A244" s="135" t="s">
        <v>585</v>
      </c>
      <c r="B244" s="135" t="s">
        <v>62</v>
      </c>
      <c r="C244" s="135" t="s">
        <v>59</v>
      </c>
      <c r="D244" s="69" t="s">
        <v>63</v>
      </c>
      <c r="E244" s="98">
        <f>F244+I244</f>
        <v>0</v>
      </c>
      <c r="F244" s="98"/>
      <c r="G244" s="98"/>
      <c r="H244" s="98"/>
      <c r="I244" s="98"/>
      <c r="J244" s="98">
        <f t="shared" si="87"/>
        <v>0</v>
      </c>
      <c r="K244" s="98"/>
      <c r="L244" s="98"/>
      <c r="M244" s="98"/>
      <c r="N244" s="98"/>
      <c r="O244" s="98"/>
      <c r="P244" s="98"/>
      <c r="Q244" s="98">
        <f t="shared" si="88"/>
        <v>0</v>
      </c>
      <c r="R244" s="36">
        <f t="shared" si="72"/>
        <v>0</v>
      </c>
      <c r="S244" s="139" t="e">
        <f>SUM(S17:S243)</f>
        <v>#REF!</v>
      </c>
      <c r="T244" s="37">
        <f>P245-O245</f>
        <v>0</v>
      </c>
      <c r="U244" s="37"/>
      <c r="V244" s="37">
        <f t="shared" si="68"/>
        <v>-1038715160</v>
      </c>
    </row>
    <row r="245" spans="1:22" s="166" customFormat="1" ht="15.75" x14ac:dyDescent="0.2">
      <c r="A245" s="136" t="s">
        <v>9</v>
      </c>
      <c r="B245" s="136" t="s">
        <v>9</v>
      </c>
      <c r="C245" s="136" t="s">
        <v>9</v>
      </c>
      <c r="D245" s="283" t="s">
        <v>586</v>
      </c>
      <c r="E245" s="138">
        <f t="shared" ref="E245:Q245" si="89">+E17+E27+E33+E82+E111+E143+E230+E150+E204+E183+E236+E210+E219</f>
        <v>2049409656</v>
      </c>
      <c r="F245" s="138">
        <f t="shared" si="89"/>
        <v>2004804084</v>
      </c>
      <c r="G245" s="138">
        <f t="shared" si="89"/>
        <v>702995217</v>
      </c>
      <c r="H245" s="138">
        <f t="shared" si="89"/>
        <v>130342540</v>
      </c>
      <c r="I245" s="138">
        <f t="shared" si="89"/>
        <v>33018600</v>
      </c>
      <c r="J245" s="138">
        <f t="shared" si="89"/>
        <v>1563537256</v>
      </c>
      <c r="K245" s="138">
        <f t="shared" si="89"/>
        <v>445317903</v>
      </c>
      <c r="L245" s="138">
        <f t="shared" si="89"/>
        <v>6843084</v>
      </c>
      <c r="M245" s="138">
        <f t="shared" si="89"/>
        <v>3332596</v>
      </c>
      <c r="N245" s="138">
        <f t="shared" si="89"/>
        <v>1118219353</v>
      </c>
      <c r="O245" s="138">
        <f t="shared" si="89"/>
        <v>79504193</v>
      </c>
      <c r="P245" s="138">
        <f t="shared" si="89"/>
        <v>79504193</v>
      </c>
      <c r="Q245" s="138">
        <f t="shared" si="89"/>
        <v>3612946912</v>
      </c>
      <c r="R245" s="36">
        <f t="shared" si="72"/>
        <v>3612946912</v>
      </c>
      <c r="S245" s="170" t="e">
        <f>S244-[1]дод1!F163</f>
        <v>#REF!</v>
      </c>
      <c r="V245" s="284">
        <f>N250-O250</f>
        <v>0</v>
      </c>
    </row>
    <row r="246" spans="1:22" s="166" customFormat="1" ht="15.75" x14ac:dyDescent="0.2">
      <c r="A246" s="285"/>
      <c r="B246" s="285"/>
      <c r="C246" s="285"/>
      <c r="D246" s="286"/>
      <c r="E246" s="287"/>
      <c r="F246" s="287"/>
      <c r="G246" s="288"/>
      <c r="H246" s="288"/>
      <c r="I246" s="288"/>
      <c r="J246" s="288"/>
      <c r="K246" s="288"/>
      <c r="L246" s="288"/>
      <c r="M246" s="288"/>
      <c r="N246" s="288"/>
      <c r="O246" s="288"/>
      <c r="P246" s="288"/>
      <c r="Q246" s="287"/>
      <c r="R246" s="36">
        <v>1</v>
      </c>
      <c r="S246" s="170"/>
      <c r="V246" s="284"/>
    </row>
    <row r="247" spans="1:22" s="166" customFormat="1" ht="15.75" x14ac:dyDescent="0.2">
      <c r="A247" s="285"/>
      <c r="B247" s="285"/>
      <c r="C247" s="285"/>
      <c r="D247" s="286"/>
      <c r="E247" s="287"/>
      <c r="F247" s="287"/>
      <c r="G247" s="288"/>
      <c r="H247" s="288"/>
      <c r="I247" s="288"/>
      <c r="J247" s="288"/>
      <c r="K247" s="288"/>
      <c r="L247" s="288"/>
      <c r="M247" s="288"/>
      <c r="N247" s="288"/>
      <c r="O247" s="288"/>
      <c r="P247" s="288"/>
      <c r="Q247" s="287"/>
      <c r="R247" s="36">
        <v>1</v>
      </c>
      <c r="S247" s="170"/>
      <c r="V247" s="284"/>
    </row>
    <row r="248" spans="1:22" s="166" customFormat="1" ht="15.75" x14ac:dyDescent="0.2">
      <c r="A248" s="285"/>
      <c r="B248" s="285"/>
      <c r="C248" s="285"/>
      <c r="D248" s="286"/>
      <c r="E248" s="287"/>
      <c r="F248" s="287"/>
      <c r="G248" s="288"/>
      <c r="H248" s="288"/>
      <c r="I248" s="288"/>
      <c r="J248" s="288"/>
      <c r="K248" s="288"/>
      <c r="L248" s="288"/>
      <c r="M248" s="288"/>
      <c r="N248" s="288"/>
      <c r="O248" s="288"/>
      <c r="P248" s="288"/>
      <c r="Q248" s="287"/>
      <c r="R248" s="36">
        <v>1</v>
      </c>
      <c r="S248" s="170"/>
      <c r="V248" s="284"/>
    </row>
    <row r="249" spans="1:22" s="166" customFormat="1" ht="15.75" x14ac:dyDescent="0.2">
      <c r="A249" s="285"/>
      <c r="B249" s="285"/>
      <c r="C249" s="285"/>
      <c r="D249" s="286"/>
      <c r="E249" s="287"/>
      <c r="F249" s="287"/>
      <c r="G249" s="288"/>
      <c r="H249" s="288"/>
      <c r="I249" s="288"/>
      <c r="J249" s="288"/>
      <c r="K249" s="288"/>
      <c r="L249" s="288"/>
      <c r="M249" s="288"/>
      <c r="N249" s="288"/>
      <c r="O249" s="288"/>
      <c r="P249" s="288"/>
      <c r="Q249" s="287"/>
      <c r="R249" s="36">
        <v>1</v>
      </c>
      <c r="S249" s="170"/>
      <c r="V249" s="284"/>
    </row>
    <row r="250" spans="1:22" s="166" customFormat="1" ht="15.75" x14ac:dyDescent="0.2">
      <c r="A250" s="285"/>
      <c r="B250" s="285"/>
      <c r="C250" s="285"/>
      <c r="D250" s="286"/>
      <c r="E250" s="287"/>
      <c r="F250" s="287"/>
      <c r="G250" s="288"/>
      <c r="H250" s="288"/>
      <c r="I250" s="288"/>
      <c r="J250" s="288"/>
      <c r="K250" s="288"/>
      <c r="L250" s="288"/>
      <c r="M250" s="288"/>
      <c r="N250" s="288"/>
      <c r="O250" s="288"/>
      <c r="P250" s="288"/>
      <c r="R250" s="36">
        <v>1</v>
      </c>
      <c r="S250" s="170"/>
      <c r="V250" s="284"/>
    </row>
    <row r="251" spans="1:22" s="166" customFormat="1" ht="18.75" x14ac:dyDescent="0.3">
      <c r="A251" s="5" t="s">
        <v>10</v>
      </c>
      <c r="B251" s="285"/>
      <c r="C251" s="285"/>
      <c r="E251" s="6"/>
      <c r="F251" s="7"/>
      <c r="G251" s="8"/>
      <c r="I251" s="289"/>
      <c r="J251" s="290"/>
      <c r="M251" s="290"/>
      <c r="N251" s="6" t="s">
        <v>11</v>
      </c>
      <c r="O251" s="288"/>
      <c r="P251" s="288"/>
      <c r="Q251" s="287"/>
      <c r="R251" s="36">
        <v>1</v>
      </c>
      <c r="S251" s="170"/>
      <c r="V251" s="284"/>
    </row>
    <row r="252" spans="1:22" s="166" customFormat="1" ht="15.75" hidden="1" x14ac:dyDescent="0.2">
      <c r="A252" s="285"/>
      <c r="B252" s="285"/>
      <c r="C252" s="285"/>
      <c r="D252" s="286"/>
      <c r="E252" s="287"/>
      <c r="F252" s="287"/>
      <c r="G252" s="288"/>
      <c r="H252" s="288"/>
      <c r="I252" s="288"/>
      <c r="J252" s="288"/>
      <c r="K252" s="288"/>
      <c r="L252" s="288"/>
      <c r="M252" s="288"/>
      <c r="N252" s="288"/>
      <c r="O252" s="288"/>
      <c r="P252" s="288"/>
      <c r="Q252" s="291">
        <f>E245+J245</f>
        <v>3612946912</v>
      </c>
      <c r="R252" s="36">
        <v>1</v>
      </c>
      <c r="S252" s="170"/>
      <c r="V252" s="284"/>
    </row>
    <row r="253" spans="1:22" s="166" customFormat="1" ht="15.75" hidden="1" x14ac:dyDescent="0.2">
      <c r="A253" s="285"/>
      <c r="B253" s="285"/>
      <c r="C253" s="285"/>
      <c r="D253" s="286"/>
      <c r="E253" s="287">
        <f>O245+E245</f>
        <v>2128913849</v>
      </c>
      <c r="F253" s="287"/>
      <c r="G253" s="288"/>
      <c r="H253" s="288"/>
      <c r="I253" s="288">
        <f>I245+O245</f>
        <v>112522793</v>
      </c>
      <c r="J253" s="288"/>
      <c r="K253" s="288">
        <f>J245-O245</f>
        <v>1484033063</v>
      </c>
      <c r="L253" s="288"/>
      <c r="M253" s="288"/>
      <c r="N253" s="288"/>
      <c r="O253" s="288"/>
      <c r="P253" s="288"/>
      <c r="Q253" s="287">
        <f>I253+E253</f>
        <v>2241436642</v>
      </c>
      <c r="R253" s="36">
        <v>11</v>
      </c>
      <c r="S253" s="170"/>
      <c r="V253" s="284"/>
    </row>
    <row r="254" spans="1:22" s="166" customFormat="1" ht="15.75" hidden="1" x14ac:dyDescent="0.2">
      <c r="A254" s="285"/>
      <c r="B254" s="285"/>
      <c r="C254" s="285"/>
      <c r="D254" s="286"/>
      <c r="E254" s="287"/>
      <c r="F254" s="287"/>
      <c r="G254" s="288"/>
      <c r="H254" s="288"/>
      <c r="I254" s="288"/>
      <c r="J254" s="288"/>
      <c r="K254" s="288"/>
      <c r="L254" s="288"/>
      <c r="M254" s="288"/>
      <c r="N254" s="288"/>
      <c r="O254" s="288"/>
      <c r="P254" s="288"/>
      <c r="Q254" s="287"/>
      <c r="R254" s="36">
        <v>1</v>
      </c>
      <c r="S254" s="170"/>
      <c r="V254" s="284"/>
    </row>
    <row r="255" spans="1:22" s="166" customFormat="1" ht="15.75" hidden="1" x14ac:dyDescent="0.2">
      <c r="A255" s="285"/>
      <c r="B255" s="285"/>
      <c r="C255" s="285"/>
      <c r="D255" s="286"/>
      <c r="E255" s="287"/>
      <c r="F255" s="287"/>
      <c r="G255" s="288"/>
      <c r="H255" s="288"/>
      <c r="I255" s="288"/>
      <c r="J255" s="288"/>
      <c r="K255" s="288"/>
      <c r="L255" s="288"/>
      <c r="M255" s="288"/>
      <c r="N255" s="288"/>
      <c r="O255" s="288"/>
      <c r="P255" s="288"/>
      <c r="Q255" s="287"/>
      <c r="R255" s="36">
        <v>1</v>
      </c>
      <c r="S255" s="170">
        <v>1</v>
      </c>
      <c r="V255" s="284"/>
    </row>
    <row r="256" spans="1:22" s="292" customFormat="1" ht="20.25" hidden="1" x14ac:dyDescent="0.3">
      <c r="A256" s="285"/>
      <c r="B256" s="285"/>
      <c r="C256" s="285"/>
      <c r="N256" s="287"/>
      <c r="O256" s="293"/>
      <c r="P256" s="294"/>
      <c r="Q256" s="166"/>
      <c r="R256" s="36">
        <v>1</v>
      </c>
    </row>
    <row r="257" spans="1:19" s="298" customFormat="1" ht="15.75" hidden="1" x14ac:dyDescent="0.2">
      <c r="A257" s="295"/>
      <c r="B257" s="295"/>
      <c r="C257" s="295"/>
      <c r="D257" s="296" t="s">
        <v>587</v>
      </c>
      <c r="E257" s="297">
        <f t="shared" ref="E257:Q257" si="90">E18+E28+E34+E83+E112+E144+E151+E205+E184+E231+E211+E237+E220</f>
        <v>2049409656</v>
      </c>
      <c r="F257" s="297">
        <f t="shared" si="90"/>
        <v>2004804084</v>
      </c>
      <c r="G257" s="297">
        <f t="shared" si="90"/>
        <v>702995217</v>
      </c>
      <c r="H257" s="297">
        <f t="shared" si="90"/>
        <v>130342540</v>
      </c>
      <c r="I257" s="297">
        <f t="shared" si="90"/>
        <v>33018600</v>
      </c>
      <c r="J257" s="297">
        <f t="shared" si="90"/>
        <v>1563537256</v>
      </c>
      <c r="K257" s="297">
        <f t="shared" si="90"/>
        <v>445317903</v>
      </c>
      <c r="L257" s="297">
        <f t="shared" si="90"/>
        <v>6843084</v>
      </c>
      <c r="M257" s="297">
        <f t="shared" si="90"/>
        <v>3332596</v>
      </c>
      <c r="N257" s="297">
        <f t="shared" si="90"/>
        <v>1118219353</v>
      </c>
      <c r="O257" s="297">
        <f t="shared" si="90"/>
        <v>79504193</v>
      </c>
      <c r="P257" s="297">
        <f t="shared" si="90"/>
        <v>79504193</v>
      </c>
      <c r="Q257" s="297">
        <f t="shared" si="90"/>
        <v>3612946912</v>
      </c>
      <c r="R257" s="36">
        <f>+E257+J257</f>
        <v>3612946912</v>
      </c>
    </row>
    <row r="258" spans="1:19" s="245" customFormat="1" hidden="1" x14ac:dyDescent="0.2">
      <c r="A258" s="299"/>
      <c r="B258" s="299"/>
      <c r="C258" s="299"/>
      <c r="D258" s="300"/>
      <c r="E258" s="301">
        <f>E245-E257</f>
        <v>0</v>
      </c>
      <c r="F258" s="300" t="b">
        <f>F245=F257</f>
        <v>1</v>
      </c>
      <c r="G258" s="300" t="b">
        <f t="shared" ref="G258:M258" si="91">G245=G257</f>
        <v>1</v>
      </c>
      <c r="H258" s="300" t="b">
        <f t="shared" si="91"/>
        <v>1</v>
      </c>
      <c r="I258" s="300" t="b">
        <f t="shared" si="91"/>
        <v>1</v>
      </c>
      <c r="J258" s="300" t="b">
        <f>J245=J257</f>
        <v>1</v>
      </c>
      <c r="K258" s="300" t="b">
        <f t="shared" si="91"/>
        <v>1</v>
      </c>
      <c r="L258" s="300" t="b">
        <f t="shared" si="91"/>
        <v>1</v>
      </c>
      <c r="M258" s="300" t="b">
        <f t="shared" si="91"/>
        <v>1</v>
      </c>
      <c r="N258" s="300" t="b">
        <f>N245=N257</f>
        <v>1</v>
      </c>
      <c r="O258" s="300" t="b">
        <f>O245=O257</f>
        <v>1</v>
      </c>
      <c r="P258" s="300" t="b">
        <f>P245=P257</f>
        <v>1</v>
      </c>
      <c r="Q258" s="301" t="b">
        <f>Q245=Q257</f>
        <v>1</v>
      </c>
      <c r="R258" s="300" t="b">
        <f>R245=R257</f>
        <v>1</v>
      </c>
      <c r="S258" s="302"/>
    </row>
    <row r="259" spans="1:19" s="245" customFormat="1" hidden="1" x14ac:dyDescent="0.2">
      <c r="A259" s="303"/>
      <c r="B259" s="303"/>
      <c r="C259" s="303"/>
      <c r="D259" s="210"/>
      <c r="E259" s="304" t="b">
        <f>E257=E245</f>
        <v>1</v>
      </c>
      <c r="F259" s="304" t="b">
        <f t="shared" ref="F259:R259" si="92">F257=F245</f>
        <v>1</v>
      </c>
      <c r="G259" s="304" t="b">
        <f t="shared" si="92"/>
        <v>1</v>
      </c>
      <c r="H259" s="304" t="b">
        <f t="shared" si="92"/>
        <v>1</v>
      </c>
      <c r="I259" s="304" t="b">
        <f t="shared" si="92"/>
        <v>1</v>
      </c>
      <c r="J259" s="304" t="b">
        <f>J257=J245</f>
        <v>1</v>
      </c>
      <c r="K259" s="304" t="b">
        <f t="shared" si="92"/>
        <v>1</v>
      </c>
      <c r="L259" s="304" t="b">
        <f t="shared" si="92"/>
        <v>1</v>
      </c>
      <c r="M259" s="304" t="b">
        <f t="shared" si="92"/>
        <v>1</v>
      </c>
      <c r="N259" s="304" t="b">
        <f>N257=N245</f>
        <v>1</v>
      </c>
      <c r="O259" s="304" t="b">
        <f>O257=O245</f>
        <v>1</v>
      </c>
      <c r="P259" s="304" t="b">
        <f>P257=P245</f>
        <v>1</v>
      </c>
      <c r="Q259" s="304" t="b">
        <f>Q257=Q245</f>
        <v>1</v>
      </c>
      <c r="R259" s="304" t="b">
        <f t="shared" si="92"/>
        <v>1</v>
      </c>
    </row>
    <row r="260" spans="1:19" s="245" customFormat="1" hidden="1" x14ac:dyDescent="0.2">
      <c r="A260" s="303"/>
      <c r="B260" s="303"/>
      <c r="C260" s="303"/>
      <c r="D260" s="210"/>
      <c r="E260" s="210"/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305"/>
      <c r="Q260" s="210"/>
      <c r="R260" s="210"/>
    </row>
    <row r="261" spans="1:19" s="245" customFormat="1" hidden="1" x14ac:dyDescent="0.2">
      <c r="A261" s="303"/>
      <c r="B261" s="303"/>
      <c r="C261" s="303"/>
      <c r="D261" s="210"/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306">
        <f>E245+P245</f>
        <v>2128913849</v>
      </c>
      <c r="P261" s="305"/>
      <c r="Q261" s="210"/>
      <c r="R261" s="210"/>
    </row>
    <row r="262" spans="1:19" s="245" customFormat="1" hidden="1" x14ac:dyDescent="0.2">
      <c r="A262" s="303"/>
      <c r="B262" s="303"/>
      <c r="C262" s="303"/>
      <c r="D262" s="210"/>
      <c r="E262" s="306" t="b">
        <f>E257=E245</f>
        <v>1</v>
      </c>
      <c r="F262" s="306" t="b">
        <f t="shared" ref="F262:R262" si="93">F257=F245</f>
        <v>1</v>
      </c>
      <c r="G262" s="306" t="b">
        <f t="shared" si="93"/>
        <v>1</v>
      </c>
      <c r="H262" s="306" t="b">
        <f t="shared" si="93"/>
        <v>1</v>
      </c>
      <c r="I262" s="306" t="b">
        <f t="shared" si="93"/>
        <v>1</v>
      </c>
      <c r="J262" s="306" t="b">
        <f t="shared" si="93"/>
        <v>1</v>
      </c>
      <c r="K262" s="306" t="b">
        <f t="shared" si="93"/>
        <v>1</v>
      </c>
      <c r="L262" s="306" t="b">
        <f t="shared" si="93"/>
        <v>1</v>
      </c>
      <c r="M262" s="306" t="b">
        <f t="shared" si="93"/>
        <v>1</v>
      </c>
      <c r="N262" s="306" t="b">
        <f t="shared" si="93"/>
        <v>1</v>
      </c>
      <c r="O262" s="306" t="b">
        <f t="shared" si="93"/>
        <v>1</v>
      </c>
      <c r="P262" s="306" t="b">
        <f t="shared" si="93"/>
        <v>1</v>
      </c>
      <c r="Q262" s="306" t="b">
        <f t="shared" si="93"/>
        <v>1</v>
      </c>
      <c r="R262" s="306" t="b">
        <f t="shared" si="93"/>
        <v>1</v>
      </c>
    </row>
    <row r="263" spans="1:19" hidden="1" x14ac:dyDescent="0.2"/>
    <row r="264" spans="1:19" hidden="1" x14ac:dyDescent="0.2">
      <c r="E264" s="309">
        <v>1997504807</v>
      </c>
      <c r="F264" s="309">
        <v>1950396140</v>
      </c>
      <c r="G264" s="309">
        <v>658150700</v>
      </c>
      <c r="H264" s="309">
        <v>86997380</v>
      </c>
      <c r="I264" s="309">
        <v>35728367</v>
      </c>
      <c r="J264" s="309">
        <v>1656680968.03</v>
      </c>
      <c r="K264" s="309">
        <v>452770646.84000003</v>
      </c>
      <c r="L264" s="309">
        <v>6240407</v>
      </c>
      <c r="M264" s="309">
        <v>2603901</v>
      </c>
      <c r="N264" s="309">
        <v>1203910321.1900001</v>
      </c>
      <c r="O264" s="309">
        <v>206641608.5</v>
      </c>
      <c r="P264" s="309">
        <v>177689334.69</v>
      </c>
      <c r="Q264" s="309">
        <v>3654185775.0299997</v>
      </c>
      <c r="R264" s="310" t="e">
        <f>R245-#REF!</f>
        <v>#REF!</v>
      </c>
    </row>
    <row r="265" spans="1:19" hidden="1" x14ac:dyDescent="0.2"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311"/>
      <c r="Q265" s="29"/>
    </row>
    <row r="266" spans="1:19" hidden="1" x14ac:dyDescent="0.2"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311"/>
      <c r="Q266" s="29"/>
    </row>
    <row r="267" spans="1:19" hidden="1" x14ac:dyDescent="0.2"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311"/>
      <c r="Q267" s="29"/>
    </row>
    <row r="268" spans="1:19" hidden="1" x14ac:dyDescent="0.2">
      <c r="E268" s="309">
        <f t="shared" ref="E268:R268" si="94">E245-E264</f>
        <v>51904849</v>
      </c>
      <c r="F268" s="309">
        <f t="shared" si="94"/>
        <v>54407944</v>
      </c>
      <c r="G268" s="309">
        <f t="shared" si="94"/>
        <v>44844517</v>
      </c>
      <c r="H268" s="309">
        <f t="shared" si="94"/>
        <v>43345160</v>
      </c>
      <c r="I268" s="309">
        <f t="shared" si="94"/>
        <v>-2709767</v>
      </c>
      <c r="J268" s="309">
        <f t="shared" si="94"/>
        <v>-93143712.029999971</v>
      </c>
      <c r="K268" s="309">
        <f t="shared" si="94"/>
        <v>-7452743.8400000334</v>
      </c>
      <c r="L268" s="309">
        <f t="shared" si="94"/>
        <v>602677</v>
      </c>
      <c r="M268" s="309">
        <f t="shared" si="94"/>
        <v>728695</v>
      </c>
      <c r="N268" s="309">
        <f t="shared" si="94"/>
        <v>-85690968.190000057</v>
      </c>
      <c r="O268" s="309">
        <f t="shared" si="94"/>
        <v>-127137415.5</v>
      </c>
      <c r="P268" s="309">
        <f t="shared" si="94"/>
        <v>-98185141.689999998</v>
      </c>
      <c r="Q268" s="309">
        <f t="shared" si="94"/>
        <v>-41238863.029999733</v>
      </c>
      <c r="R268" s="310" t="e">
        <f t="shared" si="94"/>
        <v>#REF!</v>
      </c>
    </row>
    <row r="269" spans="1:19" hidden="1" x14ac:dyDescent="0.2"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311"/>
      <c r="Q269" s="29"/>
    </row>
    <row r="270" spans="1:19" hidden="1" x14ac:dyDescent="0.2"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311"/>
      <c r="Q270" s="29"/>
    </row>
    <row r="271" spans="1:19" hidden="1" x14ac:dyDescent="0.2"/>
    <row r="272" spans="1:19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</sheetData>
  <autoFilter ref="A1:R262">
    <filterColumn colId="13" showButton="0"/>
    <filterColumn colId="14" showButton="0"/>
    <filterColumn colId="15" showButton="0"/>
    <filterColumn colId="17">
      <customFilters and="1">
        <customFilter operator="greaterThan" val="0"/>
      </customFilters>
    </filterColumn>
  </autoFilter>
  <mergeCells count="27">
    <mergeCell ref="Q10:Q15"/>
    <mergeCell ref="E11:E15"/>
    <mergeCell ref="F11:F15"/>
    <mergeCell ref="G11:H12"/>
    <mergeCell ref="I11:I15"/>
    <mergeCell ref="J11:J15"/>
    <mergeCell ref="K11:K15"/>
    <mergeCell ref="L11:M12"/>
    <mergeCell ref="N11:N15"/>
    <mergeCell ref="E10:I10"/>
    <mergeCell ref="J10:P10"/>
    <mergeCell ref="G13:G15"/>
    <mergeCell ref="H13:H15"/>
    <mergeCell ref="L13:L15"/>
    <mergeCell ref="P13:P15"/>
    <mergeCell ref="M13:M15"/>
    <mergeCell ref="O12:O15"/>
    <mergeCell ref="A10:A15"/>
    <mergeCell ref="B10:B15"/>
    <mergeCell ref="N1:Q1"/>
    <mergeCell ref="N2:Q2"/>
    <mergeCell ref="A4:Q4"/>
    <mergeCell ref="A5:Q5"/>
    <mergeCell ref="A7:B7"/>
    <mergeCell ref="A8:B8"/>
    <mergeCell ref="C10:C15"/>
    <mergeCell ref="D10:D15"/>
  </mergeCells>
  <printOptions horizontalCentered="1"/>
  <pageMargins left="0.19685039370078741" right="0.19685039370078741" top="0.39370078740157483" bottom="0.15748031496062992" header="0.15748031496062992" footer="0.15748031496062992"/>
  <pageSetup paperSize="9" scale="44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C00000"/>
  </sheetPr>
  <dimension ref="A1:IU318"/>
  <sheetViews>
    <sheetView showZeros="0" view="pageBreakPreview" zoomScale="60" zoomScaleNormal="75" workbookViewId="0">
      <pane xSplit="5" ySplit="10" topLeftCell="F244" activePane="bottomRight" state="frozen"/>
      <selection pane="topRight" activeCell="D1" sqref="D1"/>
      <selection pane="bottomLeft" activeCell="A10" sqref="A10"/>
      <selection pane="bottomRight" activeCell="P112" sqref="P112"/>
    </sheetView>
  </sheetViews>
  <sheetFormatPr defaultColWidth="8.7109375" defaultRowHeight="12.75" x14ac:dyDescent="0.2"/>
  <cols>
    <col min="1" max="1" width="15.28515625" style="214" customWidth="1"/>
    <col min="2" max="2" width="15" style="214" customWidth="1"/>
    <col min="3" max="3" width="16.7109375" style="214" customWidth="1"/>
    <col min="4" max="4" width="42.28515625" style="214" customWidth="1"/>
    <col min="5" max="5" width="51.7109375" style="214" customWidth="1"/>
    <col min="6" max="6" width="18.5703125" style="214" customWidth="1"/>
    <col min="7" max="7" width="22.140625" style="214" customWidth="1"/>
    <col min="8" max="8" width="20.28515625" style="214" customWidth="1"/>
    <col min="9" max="9" width="22.42578125" style="214" customWidth="1"/>
    <col min="10" max="10" width="17.85546875" style="214" customWidth="1"/>
    <col min="11" max="11" width="19" style="314" hidden="1" customWidth="1"/>
    <col min="12" max="12" width="13.5703125" style="214" hidden="1" customWidth="1"/>
    <col min="13" max="13" width="16.7109375" style="214" hidden="1" customWidth="1"/>
    <col min="14" max="15" width="17" style="214" hidden="1" customWidth="1"/>
    <col min="16" max="16" width="17" style="214" bestFit="1" customWidth="1"/>
    <col min="17" max="17" width="8.7109375" style="214"/>
    <col min="18" max="18" width="13" style="214" bestFit="1" customWidth="1"/>
    <col min="19" max="16384" width="8.7109375" style="214"/>
  </cols>
  <sheetData>
    <row r="1" spans="1:18" ht="16.5" x14ac:dyDescent="0.25">
      <c r="A1" s="312"/>
      <c r="B1" s="312"/>
      <c r="C1" s="312"/>
      <c r="D1" s="312"/>
      <c r="E1" s="312"/>
      <c r="F1" s="312"/>
      <c r="G1" s="312"/>
      <c r="H1" s="312"/>
      <c r="I1" s="313" t="s">
        <v>588</v>
      </c>
      <c r="J1" s="313"/>
      <c r="K1" s="314">
        <v>1</v>
      </c>
    </row>
    <row r="2" spans="1:18" ht="16.5" customHeight="1" x14ac:dyDescent="0.25">
      <c r="A2" s="312"/>
      <c r="B2" s="312"/>
      <c r="C2" s="312"/>
      <c r="D2" s="312"/>
      <c r="E2" s="312"/>
      <c r="F2" s="315"/>
      <c r="G2" s="316"/>
      <c r="H2" s="312"/>
      <c r="I2" s="313" t="s">
        <v>0</v>
      </c>
      <c r="J2" s="313"/>
      <c r="K2" s="314">
        <v>1</v>
      </c>
    </row>
    <row r="3" spans="1:18" ht="16.5" customHeight="1" x14ac:dyDescent="0.3">
      <c r="A3" s="312"/>
      <c r="B3" s="312"/>
      <c r="C3" s="312"/>
      <c r="D3" s="312"/>
      <c r="E3" s="312"/>
      <c r="F3" s="312"/>
      <c r="G3" s="312"/>
      <c r="H3" s="312"/>
      <c r="I3" s="1" t="s">
        <v>1</v>
      </c>
      <c r="J3" s="313"/>
      <c r="K3" s="314">
        <v>1</v>
      </c>
    </row>
    <row r="4" spans="1:18" ht="6" customHeight="1" x14ac:dyDescent="0.3">
      <c r="A4" s="312"/>
      <c r="B4" s="312"/>
      <c r="C4" s="312"/>
      <c r="D4" s="312"/>
      <c r="E4" s="312"/>
      <c r="F4" s="312"/>
      <c r="G4" s="312"/>
      <c r="H4" s="551"/>
      <c r="I4" s="551"/>
      <c r="J4" s="317"/>
      <c r="K4" s="314">
        <v>1</v>
      </c>
    </row>
    <row r="5" spans="1:18" ht="17.45" customHeight="1" x14ac:dyDescent="0.3">
      <c r="A5" s="552" t="s">
        <v>589</v>
      </c>
      <c r="B5" s="552"/>
      <c r="C5" s="552"/>
      <c r="D5" s="552"/>
      <c r="E5" s="552"/>
      <c r="F5" s="552"/>
      <c r="G5" s="552"/>
      <c r="H5" s="552"/>
      <c r="I5" s="552"/>
      <c r="J5" s="552"/>
      <c r="K5" s="314">
        <v>1</v>
      </c>
    </row>
    <row r="6" spans="1:18" ht="18.75" x14ac:dyDescent="0.3">
      <c r="A6" s="535" t="s">
        <v>16</v>
      </c>
      <c r="B6" s="535"/>
      <c r="C6" s="318"/>
      <c r="D6" s="318"/>
      <c r="E6" s="318"/>
      <c r="F6" s="318"/>
      <c r="G6" s="318"/>
      <c r="H6" s="318"/>
      <c r="I6" s="318"/>
      <c r="J6" s="318"/>
      <c r="K6" s="314">
        <v>1</v>
      </c>
    </row>
    <row r="7" spans="1:18" ht="18.75" x14ac:dyDescent="0.3">
      <c r="A7" s="536" t="s">
        <v>2</v>
      </c>
      <c r="B7" s="536"/>
      <c r="C7" s="318"/>
      <c r="D7" s="318"/>
      <c r="E7" s="318"/>
      <c r="F7" s="318"/>
      <c r="G7" s="318"/>
      <c r="H7" s="318"/>
      <c r="I7" s="318"/>
      <c r="J7" s="318"/>
      <c r="K7" s="314">
        <v>1</v>
      </c>
    </row>
    <row r="8" spans="1:18" ht="16.5" customHeight="1" x14ac:dyDescent="0.25">
      <c r="A8" s="312"/>
      <c r="B8" s="312"/>
      <c r="C8" s="312"/>
      <c r="D8" s="312"/>
      <c r="E8" s="312"/>
      <c r="F8" s="312"/>
      <c r="G8" s="312"/>
      <c r="H8" s="312"/>
      <c r="J8" s="3" t="s">
        <v>3</v>
      </c>
      <c r="K8" s="314">
        <v>1</v>
      </c>
    </row>
    <row r="9" spans="1:18" ht="73.150000000000006" customHeight="1" x14ac:dyDescent="0.2">
      <c r="A9" s="553" t="s">
        <v>17</v>
      </c>
      <c r="B9" s="553" t="s">
        <v>18</v>
      </c>
      <c r="C9" s="553" t="s">
        <v>19</v>
      </c>
      <c r="D9" s="555" t="s">
        <v>20</v>
      </c>
      <c r="E9" s="557" t="s">
        <v>590</v>
      </c>
      <c r="F9" s="558" t="s">
        <v>591</v>
      </c>
      <c r="G9" s="557" t="s">
        <v>4</v>
      </c>
      <c r="H9" s="557" t="s">
        <v>5</v>
      </c>
      <c r="I9" s="557" t="s">
        <v>6</v>
      </c>
      <c r="J9" s="557"/>
      <c r="K9" s="314">
        <v>1</v>
      </c>
    </row>
    <row r="10" spans="1:18" ht="69" customHeight="1" x14ac:dyDescent="0.2">
      <c r="A10" s="554"/>
      <c r="B10" s="554"/>
      <c r="C10" s="554"/>
      <c r="D10" s="556"/>
      <c r="E10" s="557"/>
      <c r="F10" s="559"/>
      <c r="G10" s="557"/>
      <c r="H10" s="557"/>
      <c r="I10" s="319" t="s">
        <v>7</v>
      </c>
      <c r="J10" s="319" t="s">
        <v>8</v>
      </c>
      <c r="K10" s="314">
        <v>1</v>
      </c>
    </row>
    <row r="11" spans="1:18" s="323" customFormat="1" ht="15.75" x14ac:dyDescent="0.2">
      <c r="A11" s="320" t="s">
        <v>30</v>
      </c>
      <c r="B11" s="320" t="s">
        <v>31</v>
      </c>
      <c r="C11" s="320" t="s">
        <v>32</v>
      </c>
      <c r="D11" s="321">
        <v>4</v>
      </c>
      <c r="E11" s="319">
        <v>5</v>
      </c>
      <c r="F11" s="322">
        <v>6</v>
      </c>
      <c r="G11" s="319">
        <v>7</v>
      </c>
      <c r="H11" s="319">
        <v>8</v>
      </c>
      <c r="I11" s="319">
        <v>9</v>
      </c>
      <c r="J11" s="319">
        <v>10</v>
      </c>
      <c r="K11" s="314">
        <v>1</v>
      </c>
      <c r="R11" s="324">
        <f t="shared" ref="R11:R16" si="0">I12+H12-G12</f>
        <v>0</v>
      </c>
    </row>
    <row r="12" spans="1:18" ht="18.75" x14ac:dyDescent="0.2">
      <c r="A12" s="325" t="s">
        <v>33</v>
      </c>
      <c r="B12" s="325"/>
      <c r="C12" s="325"/>
      <c r="D12" s="326" t="s">
        <v>34</v>
      </c>
      <c r="E12" s="327"/>
      <c r="F12" s="328"/>
      <c r="G12" s="329">
        <f>G13</f>
        <v>15001700</v>
      </c>
      <c r="H12" s="329">
        <f>H13</f>
        <v>15001700</v>
      </c>
      <c r="I12" s="329">
        <f>I13</f>
        <v>0</v>
      </c>
      <c r="J12" s="329">
        <f>J13</f>
        <v>0</v>
      </c>
      <c r="K12" s="314">
        <f>SUBTOTAL(9,G12:J12)</f>
        <v>30003400</v>
      </c>
      <c r="L12" s="330">
        <f>G12-H12-I12</f>
        <v>0</v>
      </c>
      <c r="M12" s="330">
        <f>G12-I12-H12</f>
        <v>0</v>
      </c>
      <c r="R12" s="324">
        <f t="shared" si="0"/>
        <v>0</v>
      </c>
    </row>
    <row r="13" spans="1:18" s="331" customFormat="1" ht="18.75" x14ac:dyDescent="0.2">
      <c r="A13" s="325" t="s">
        <v>35</v>
      </c>
      <c r="B13" s="325"/>
      <c r="C13" s="325"/>
      <c r="D13" s="326" t="s">
        <v>34</v>
      </c>
      <c r="E13" s="327"/>
      <c r="F13" s="328"/>
      <c r="G13" s="329">
        <f>SUM(G14:G27)</f>
        <v>15001700</v>
      </c>
      <c r="H13" s="329">
        <f>SUM(H14:H27)</f>
        <v>15001700</v>
      </c>
      <c r="I13" s="329">
        <f>SUM(I14:I27)</f>
        <v>0</v>
      </c>
      <c r="J13" s="329">
        <f>SUM(J14:J27)</f>
        <v>0</v>
      </c>
      <c r="K13" s="314">
        <f t="shared" ref="K13:K76" si="1">SUBTOTAL(9,G13:J13)</f>
        <v>30003400</v>
      </c>
      <c r="L13" s="330">
        <f>G13-H13-I13</f>
        <v>0</v>
      </c>
      <c r="M13" s="330">
        <f>G13-I13-H13</f>
        <v>0</v>
      </c>
      <c r="R13" s="324">
        <f t="shared" si="0"/>
        <v>0</v>
      </c>
    </row>
    <row r="14" spans="1:18" ht="112.5" x14ac:dyDescent="0.2">
      <c r="A14" s="332" t="s">
        <v>36</v>
      </c>
      <c r="B14" s="332" t="s">
        <v>37</v>
      </c>
      <c r="C14" s="332" t="s">
        <v>38</v>
      </c>
      <c r="D14" s="333" t="s">
        <v>39</v>
      </c>
      <c r="E14" s="334" t="s">
        <v>592</v>
      </c>
      <c r="F14" s="335" t="s">
        <v>593</v>
      </c>
      <c r="G14" s="336">
        <f>+H14+I14</f>
        <v>2971700</v>
      </c>
      <c r="H14" s="336">
        <v>2971700</v>
      </c>
      <c r="I14" s="337"/>
      <c r="J14" s="337"/>
      <c r="K14" s="314">
        <f t="shared" si="1"/>
        <v>5943400</v>
      </c>
      <c r="L14" s="330">
        <f>G14-H14-I14</f>
        <v>0</v>
      </c>
      <c r="M14" s="330">
        <f>G14-I14-H14</f>
        <v>0</v>
      </c>
      <c r="R14" s="324">
        <f t="shared" si="0"/>
        <v>0</v>
      </c>
    </row>
    <row r="15" spans="1:18" ht="75" hidden="1" x14ac:dyDescent="0.2">
      <c r="A15" s="338" t="s">
        <v>594</v>
      </c>
      <c r="B15" s="338" t="s">
        <v>59</v>
      </c>
      <c r="C15" s="338" t="s">
        <v>72</v>
      </c>
      <c r="D15" s="339" t="s">
        <v>73</v>
      </c>
      <c r="E15" s="340" t="s">
        <v>595</v>
      </c>
      <c r="F15" s="341" t="s">
        <v>596</v>
      </c>
      <c r="G15" s="342">
        <f>+H15+I15</f>
        <v>0</v>
      </c>
      <c r="H15" s="342"/>
      <c r="I15" s="342"/>
      <c r="J15" s="342"/>
      <c r="K15" s="314">
        <f t="shared" si="1"/>
        <v>0</v>
      </c>
      <c r="L15" s="330">
        <f>G15-H15-I15</f>
        <v>0</v>
      </c>
      <c r="M15" s="330">
        <f>G15-I15-H15</f>
        <v>0</v>
      </c>
      <c r="R15" s="324">
        <f t="shared" si="0"/>
        <v>0</v>
      </c>
    </row>
    <row r="16" spans="1:18" ht="83.45" customHeight="1" x14ac:dyDescent="0.2">
      <c r="A16" s="338" t="s">
        <v>44</v>
      </c>
      <c r="B16" s="338">
        <v>3242</v>
      </c>
      <c r="C16" s="338">
        <v>1090</v>
      </c>
      <c r="D16" s="343" t="s">
        <v>45</v>
      </c>
      <c r="E16" s="334" t="s">
        <v>592</v>
      </c>
      <c r="F16" s="335" t="s">
        <v>593</v>
      </c>
      <c r="G16" s="336">
        <f>+H16+I16</f>
        <v>12030000</v>
      </c>
      <c r="H16" s="336">
        <v>12030000</v>
      </c>
      <c r="I16" s="336"/>
      <c r="J16" s="336"/>
      <c r="K16" s="314">
        <f t="shared" si="1"/>
        <v>24060000</v>
      </c>
      <c r="L16" s="330">
        <f>G16-H16-I16</f>
        <v>0</v>
      </c>
      <c r="M16" s="330">
        <f>G16-I16-H16</f>
        <v>0</v>
      </c>
      <c r="N16" s="330"/>
      <c r="O16" s="330"/>
      <c r="R16" s="324">
        <f t="shared" si="0"/>
        <v>0</v>
      </c>
    </row>
    <row r="17" spans="1:18" s="347" customFormat="1" ht="93.75" hidden="1" x14ac:dyDescent="0.2">
      <c r="A17" s="338" t="s">
        <v>46</v>
      </c>
      <c r="B17" s="338" t="s">
        <v>47</v>
      </c>
      <c r="C17" s="338" t="s">
        <v>48</v>
      </c>
      <c r="D17" s="344" t="s">
        <v>49</v>
      </c>
      <c r="E17" s="345"/>
      <c r="F17" s="346"/>
      <c r="G17" s="342">
        <f>H17+I17</f>
        <v>0</v>
      </c>
      <c r="H17" s="342"/>
      <c r="I17" s="342"/>
      <c r="J17" s="342"/>
      <c r="K17" s="314">
        <f t="shared" si="1"/>
        <v>0</v>
      </c>
    </row>
    <row r="18" spans="1:18" s="347" customFormat="1" ht="75" hidden="1" x14ac:dyDescent="0.2">
      <c r="A18" s="338" t="s">
        <v>50</v>
      </c>
      <c r="B18" s="338" t="s">
        <v>51</v>
      </c>
      <c r="C18" s="338" t="s">
        <v>52</v>
      </c>
      <c r="D18" s="344" t="s">
        <v>597</v>
      </c>
      <c r="E18" s="345" t="s">
        <v>598</v>
      </c>
      <c r="F18" s="341" t="s">
        <v>599</v>
      </c>
      <c r="G18" s="342">
        <f>H18+I18</f>
        <v>0</v>
      </c>
      <c r="H18" s="342"/>
      <c r="I18" s="342"/>
      <c r="J18" s="342"/>
      <c r="K18" s="314">
        <f t="shared" si="1"/>
        <v>0</v>
      </c>
    </row>
    <row r="19" spans="1:18" s="347" customFormat="1" ht="75" hidden="1" x14ac:dyDescent="0.2">
      <c r="A19" s="338" t="s">
        <v>54</v>
      </c>
      <c r="B19" s="338" t="s">
        <v>55</v>
      </c>
      <c r="C19" s="338" t="s">
        <v>52</v>
      </c>
      <c r="D19" s="344" t="s">
        <v>56</v>
      </c>
      <c r="E19" s="345" t="s">
        <v>598</v>
      </c>
      <c r="F19" s="341" t="s">
        <v>599</v>
      </c>
      <c r="G19" s="342">
        <f>H19+I19</f>
        <v>0</v>
      </c>
      <c r="H19" s="342"/>
      <c r="I19" s="342"/>
      <c r="J19" s="342"/>
      <c r="K19" s="314">
        <f t="shared" si="1"/>
        <v>0</v>
      </c>
    </row>
    <row r="20" spans="1:18" s="347" customFormat="1" ht="93.75" hidden="1" x14ac:dyDescent="0.2">
      <c r="A20" s="338" t="s">
        <v>54</v>
      </c>
      <c r="B20" s="338" t="s">
        <v>55</v>
      </c>
      <c r="C20" s="338" t="s">
        <v>52</v>
      </c>
      <c r="D20" s="344" t="s">
        <v>56</v>
      </c>
      <c r="E20" s="345" t="s">
        <v>600</v>
      </c>
      <c r="F20" s="341" t="s">
        <v>601</v>
      </c>
      <c r="G20" s="342">
        <f>+H20+I20</f>
        <v>0</v>
      </c>
      <c r="H20" s="342"/>
      <c r="I20" s="342"/>
      <c r="J20" s="342"/>
      <c r="K20" s="314">
        <f t="shared" si="1"/>
        <v>0</v>
      </c>
      <c r="R20" s="324">
        <f>I21+H21-G21</f>
        <v>0</v>
      </c>
    </row>
    <row r="21" spans="1:18" s="347" customFormat="1" ht="75" hidden="1" x14ac:dyDescent="0.2">
      <c r="A21" s="348" t="s">
        <v>602</v>
      </c>
      <c r="B21" s="348" t="s">
        <v>531</v>
      </c>
      <c r="C21" s="348" t="s">
        <v>532</v>
      </c>
      <c r="D21" s="349" t="s">
        <v>533</v>
      </c>
      <c r="E21" s="343" t="s">
        <v>603</v>
      </c>
      <c r="F21" s="344" t="s">
        <v>604</v>
      </c>
      <c r="G21" s="342">
        <f>H21+I21</f>
        <v>0</v>
      </c>
      <c r="H21" s="350"/>
      <c r="I21" s="342"/>
      <c r="J21" s="342"/>
      <c r="K21" s="314">
        <f t="shared" si="1"/>
        <v>0</v>
      </c>
      <c r="N21" s="347" t="s">
        <v>605</v>
      </c>
      <c r="O21" s="347" t="s">
        <v>606</v>
      </c>
      <c r="P21" s="347" t="s">
        <v>607</v>
      </c>
    </row>
    <row r="22" spans="1:18" ht="93.75" hidden="1" x14ac:dyDescent="0.25">
      <c r="A22" s="560" t="s">
        <v>57</v>
      </c>
      <c r="B22" s="560" t="s">
        <v>58</v>
      </c>
      <c r="C22" s="560" t="s">
        <v>59</v>
      </c>
      <c r="D22" s="563" t="s">
        <v>60</v>
      </c>
      <c r="E22" s="352" t="s">
        <v>608</v>
      </c>
      <c r="F22" s="341" t="s">
        <v>609</v>
      </c>
      <c r="G22" s="342">
        <f t="shared" ref="G22:G27" si="2">+H22+I22</f>
        <v>0</v>
      </c>
      <c r="H22" s="353"/>
      <c r="I22" s="342"/>
      <c r="J22" s="342"/>
      <c r="K22" s="314">
        <f t="shared" si="1"/>
        <v>0</v>
      </c>
      <c r="L22" s="330">
        <f>G22-H22-I22</f>
        <v>0</v>
      </c>
      <c r="M22" s="330" t="s">
        <v>610</v>
      </c>
      <c r="N22" s="354" t="b">
        <f>N23=N24</f>
        <v>1</v>
      </c>
      <c r="O22" s="354" t="b">
        <f>O23=O24</f>
        <v>1</v>
      </c>
      <c r="P22" s="354" t="b">
        <f>P23=P24</f>
        <v>1</v>
      </c>
      <c r="R22" s="324">
        <f t="shared" ref="R22:R29" si="3">I23+H23-G23</f>
        <v>0</v>
      </c>
    </row>
    <row r="23" spans="1:18" ht="75" hidden="1" x14ac:dyDescent="0.25">
      <c r="A23" s="561"/>
      <c r="B23" s="561"/>
      <c r="C23" s="561"/>
      <c r="D23" s="564"/>
      <c r="E23" s="355" t="s">
        <v>611</v>
      </c>
      <c r="F23" s="335" t="s">
        <v>612</v>
      </c>
      <c r="G23" s="336">
        <f t="shared" si="2"/>
        <v>0</v>
      </c>
      <c r="H23" s="337"/>
      <c r="I23" s="336"/>
      <c r="J23" s="336"/>
      <c r="K23" s="314">
        <f t="shared" si="1"/>
        <v>0</v>
      </c>
      <c r="L23" s="330">
        <f>G23-H23-I23</f>
        <v>0</v>
      </c>
      <c r="M23" s="330" t="s">
        <v>613</v>
      </c>
      <c r="N23" s="356">
        <f>[1]дод3!E25</f>
        <v>0</v>
      </c>
      <c r="O23" s="356">
        <f>[1]дод3!J25</f>
        <v>0</v>
      </c>
      <c r="P23" s="356">
        <f>[1]дод3!O25</f>
        <v>0</v>
      </c>
      <c r="R23" s="324">
        <f t="shared" si="3"/>
        <v>0</v>
      </c>
    </row>
    <row r="24" spans="1:18" ht="52.15" hidden="1" customHeight="1" x14ac:dyDescent="0.25">
      <c r="A24" s="562"/>
      <c r="B24" s="562"/>
      <c r="C24" s="562"/>
      <c r="D24" s="565"/>
      <c r="E24" s="334" t="s">
        <v>614</v>
      </c>
      <c r="F24" s="335" t="s">
        <v>615</v>
      </c>
      <c r="G24" s="336">
        <f t="shared" si="2"/>
        <v>0</v>
      </c>
      <c r="H24" s="342"/>
      <c r="I24" s="342"/>
      <c r="J24" s="342"/>
      <c r="K24" s="314">
        <f t="shared" si="1"/>
        <v>0</v>
      </c>
      <c r="L24" s="330">
        <f>G24-H24-I24</f>
        <v>0</v>
      </c>
      <c r="M24" s="330" t="s">
        <v>616</v>
      </c>
      <c r="N24" s="357">
        <f>H23+H22+H24</f>
        <v>0</v>
      </c>
      <c r="O24" s="357">
        <f>I23+I22+I24</f>
        <v>0</v>
      </c>
      <c r="P24" s="357">
        <f>J23+J22+J24</f>
        <v>0</v>
      </c>
      <c r="R24" s="324">
        <f>I27+H27-G27</f>
        <v>0</v>
      </c>
    </row>
    <row r="25" spans="1:18" ht="52.15" hidden="1" customHeight="1" x14ac:dyDescent="0.25">
      <c r="A25" s="338" t="s">
        <v>50</v>
      </c>
      <c r="B25" s="338" t="s">
        <v>51</v>
      </c>
      <c r="C25" s="338" t="s">
        <v>52</v>
      </c>
      <c r="D25" s="344" t="s">
        <v>53</v>
      </c>
      <c r="E25" s="334" t="s">
        <v>617</v>
      </c>
      <c r="F25" s="335" t="s">
        <v>618</v>
      </c>
      <c r="G25" s="336">
        <f t="shared" si="2"/>
        <v>0</v>
      </c>
      <c r="H25" s="342"/>
      <c r="I25" s="342"/>
      <c r="J25" s="342"/>
      <c r="K25" s="314">
        <f t="shared" si="1"/>
        <v>0</v>
      </c>
      <c r="L25" s="330"/>
      <c r="M25" s="330"/>
      <c r="N25" s="357"/>
      <c r="O25" s="357"/>
      <c r="P25" s="357"/>
      <c r="R25" s="324"/>
    </row>
    <row r="26" spans="1:18" ht="52.15" hidden="1" customHeight="1" x14ac:dyDescent="0.25">
      <c r="A26" s="338" t="s">
        <v>54</v>
      </c>
      <c r="B26" s="338" t="s">
        <v>55</v>
      </c>
      <c r="C26" s="338" t="s">
        <v>52</v>
      </c>
      <c r="D26" s="344" t="s">
        <v>56</v>
      </c>
      <c r="E26" s="334" t="s">
        <v>617</v>
      </c>
      <c r="F26" s="335" t="s">
        <v>618</v>
      </c>
      <c r="G26" s="336">
        <f t="shared" si="2"/>
        <v>0</v>
      </c>
      <c r="H26" s="342"/>
      <c r="I26" s="342"/>
      <c r="J26" s="342"/>
      <c r="K26" s="314">
        <f t="shared" si="1"/>
        <v>0</v>
      </c>
      <c r="L26" s="330"/>
      <c r="M26" s="330"/>
      <c r="N26" s="357"/>
      <c r="O26" s="357"/>
      <c r="P26" s="357"/>
      <c r="R26" s="324"/>
    </row>
    <row r="27" spans="1:18" ht="75" hidden="1" x14ac:dyDescent="0.25">
      <c r="A27" s="338" t="s">
        <v>61</v>
      </c>
      <c r="B27" s="338" t="s">
        <v>62</v>
      </c>
      <c r="C27" s="338" t="s">
        <v>59</v>
      </c>
      <c r="D27" s="339" t="s">
        <v>63</v>
      </c>
      <c r="E27" s="358" t="s">
        <v>619</v>
      </c>
      <c r="F27" s="359" t="s">
        <v>615</v>
      </c>
      <c r="G27" s="342">
        <f t="shared" si="2"/>
        <v>0</v>
      </c>
      <c r="H27" s="342"/>
      <c r="I27" s="342"/>
      <c r="J27" s="342"/>
      <c r="K27" s="314">
        <f t="shared" si="1"/>
        <v>0</v>
      </c>
      <c r="M27" s="330" t="s">
        <v>610</v>
      </c>
      <c r="N27" s="354" t="b">
        <f>H27=[1]дод3!E26</f>
        <v>1</v>
      </c>
      <c r="O27" s="360" t="b">
        <f>I27=[1]дод3!K26</f>
        <v>1</v>
      </c>
      <c r="P27" s="356" t="b">
        <f>J27=[1]дод3!O26</f>
        <v>1</v>
      </c>
      <c r="R27" s="324">
        <f t="shared" si="3"/>
        <v>0</v>
      </c>
    </row>
    <row r="28" spans="1:18" ht="37.5" x14ac:dyDescent="0.2">
      <c r="A28" s="361" t="s">
        <v>64</v>
      </c>
      <c r="B28" s="361"/>
      <c r="C28" s="361"/>
      <c r="D28" s="362" t="s">
        <v>65</v>
      </c>
      <c r="E28" s="363"/>
      <c r="F28" s="364"/>
      <c r="G28" s="329">
        <f>G29</f>
        <v>949800</v>
      </c>
      <c r="H28" s="329">
        <f>H29</f>
        <v>949800</v>
      </c>
      <c r="I28" s="329">
        <f>I29</f>
        <v>0</v>
      </c>
      <c r="J28" s="329">
        <f>J29</f>
        <v>0</v>
      </c>
      <c r="K28" s="314">
        <f t="shared" si="1"/>
        <v>1899600</v>
      </c>
      <c r="L28" s="330">
        <f>G28-H28-I28</f>
        <v>0</v>
      </c>
      <c r="M28" s="330">
        <f>G28-I28-H28</f>
        <v>0</v>
      </c>
      <c r="N28" s="330"/>
      <c r="R28" s="324">
        <f t="shared" si="3"/>
        <v>0</v>
      </c>
    </row>
    <row r="29" spans="1:18" ht="37.5" x14ac:dyDescent="0.2">
      <c r="A29" s="361" t="s">
        <v>66</v>
      </c>
      <c r="B29" s="361"/>
      <c r="C29" s="361"/>
      <c r="D29" s="362" t="s">
        <v>65</v>
      </c>
      <c r="E29" s="363"/>
      <c r="F29" s="364"/>
      <c r="G29" s="329">
        <f>G30+G31+G34+G32+G35+G33</f>
        <v>949800</v>
      </c>
      <c r="H29" s="329">
        <f>H30+H31+H34+H32+H35+H33</f>
        <v>949800</v>
      </c>
      <c r="I29" s="329">
        <f>I30+I31+I34+I32+I35+I33</f>
        <v>0</v>
      </c>
      <c r="J29" s="329">
        <f>J30+J31+J34+J32+J35+J33</f>
        <v>0</v>
      </c>
      <c r="K29" s="314">
        <f t="shared" si="1"/>
        <v>1899600</v>
      </c>
      <c r="L29" s="330">
        <f>G29-H29-I29</f>
        <v>0</v>
      </c>
      <c r="M29" s="330">
        <f>G29-I29-H29</f>
        <v>0</v>
      </c>
      <c r="R29" s="324">
        <f t="shared" si="3"/>
        <v>0</v>
      </c>
    </row>
    <row r="30" spans="1:18" s="347" customFormat="1" ht="56.25" hidden="1" x14ac:dyDescent="0.2">
      <c r="A30" s="338" t="s">
        <v>620</v>
      </c>
      <c r="B30" s="338" t="s">
        <v>131</v>
      </c>
      <c r="C30" s="338" t="s">
        <v>69</v>
      </c>
      <c r="D30" s="351" t="s">
        <v>70</v>
      </c>
      <c r="E30" s="365"/>
      <c r="F30" s="366"/>
      <c r="G30" s="342">
        <f>H30+I30</f>
        <v>0</v>
      </c>
      <c r="H30" s="342"/>
      <c r="I30" s="342"/>
      <c r="J30" s="342"/>
      <c r="K30" s="314">
        <f t="shared" si="1"/>
        <v>0</v>
      </c>
    </row>
    <row r="31" spans="1:18" ht="75" x14ac:dyDescent="0.2">
      <c r="A31" s="566" t="s">
        <v>71</v>
      </c>
      <c r="B31" s="568" t="s">
        <v>59</v>
      </c>
      <c r="C31" s="568" t="s">
        <v>72</v>
      </c>
      <c r="D31" s="571" t="s">
        <v>73</v>
      </c>
      <c r="E31" s="358" t="s">
        <v>621</v>
      </c>
      <c r="F31" s="335" t="s">
        <v>622</v>
      </c>
      <c r="G31" s="368">
        <f>+H31</f>
        <v>949800</v>
      </c>
      <c r="H31" s="368">
        <v>949800</v>
      </c>
      <c r="I31" s="368"/>
      <c r="J31" s="368"/>
      <c r="K31" s="314">
        <f t="shared" si="1"/>
        <v>1899600</v>
      </c>
      <c r="L31" s="330">
        <f>G31-H31-I31</f>
        <v>0</v>
      </c>
      <c r="M31" s="330">
        <f t="shared" ref="M31:M36" si="4">G31-I31-H31</f>
        <v>0</v>
      </c>
      <c r="R31" s="324">
        <f t="shared" ref="R31:R36" si="5">I32+H32-G32</f>
        <v>0</v>
      </c>
    </row>
    <row r="32" spans="1:18" ht="75" hidden="1" x14ac:dyDescent="0.2">
      <c r="A32" s="567"/>
      <c r="B32" s="569"/>
      <c r="C32" s="570"/>
      <c r="D32" s="572"/>
      <c r="E32" s="369" t="s">
        <v>623</v>
      </c>
      <c r="F32" s="370" t="s">
        <v>624</v>
      </c>
      <c r="G32" s="371"/>
      <c r="H32" s="371"/>
      <c r="I32" s="371"/>
      <c r="J32" s="371"/>
      <c r="K32" s="314">
        <f t="shared" si="1"/>
        <v>0</v>
      </c>
      <c r="L32" s="330">
        <f>G32-H32-I32</f>
        <v>0</v>
      </c>
      <c r="M32" s="330">
        <f t="shared" si="4"/>
        <v>0</v>
      </c>
      <c r="R32" s="324">
        <f t="shared" si="5"/>
        <v>0</v>
      </c>
    </row>
    <row r="33" spans="1:18" ht="75" hidden="1" x14ac:dyDescent="0.3">
      <c r="A33" s="372" t="s">
        <v>74</v>
      </c>
      <c r="B33" s="373">
        <v>7693</v>
      </c>
      <c r="C33" s="338" t="s">
        <v>52</v>
      </c>
      <c r="D33" s="344" t="s">
        <v>56</v>
      </c>
      <c r="E33" s="374" t="s">
        <v>625</v>
      </c>
      <c r="F33" s="341" t="s">
        <v>626</v>
      </c>
      <c r="G33" s="371"/>
      <c r="H33" s="342"/>
      <c r="I33" s="342"/>
      <c r="J33" s="342"/>
      <c r="K33" s="314">
        <f t="shared" si="1"/>
        <v>0</v>
      </c>
      <c r="L33" s="330"/>
      <c r="M33" s="330"/>
      <c r="R33" s="324">
        <f t="shared" si="5"/>
        <v>0</v>
      </c>
    </row>
    <row r="34" spans="1:18" ht="150" hidden="1" x14ac:dyDescent="0.2">
      <c r="A34" s="560" t="s">
        <v>75</v>
      </c>
      <c r="B34" s="560" t="s">
        <v>62</v>
      </c>
      <c r="C34" s="560" t="s">
        <v>59</v>
      </c>
      <c r="D34" s="573" t="s">
        <v>63</v>
      </c>
      <c r="E34" s="375" t="s">
        <v>627</v>
      </c>
      <c r="F34" s="376" t="s">
        <v>628</v>
      </c>
      <c r="G34" s="342"/>
      <c r="H34" s="342"/>
      <c r="I34" s="342"/>
      <c r="J34" s="342"/>
      <c r="K34" s="314">
        <f t="shared" si="1"/>
        <v>0</v>
      </c>
      <c r="M34" s="330">
        <f t="shared" si="4"/>
        <v>0</v>
      </c>
      <c r="R34" s="324">
        <f t="shared" si="5"/>
        <v>0</v>
      </c>
    </row>
    <row r="35" spans="1:18" ht="93.75" hidden="1" x14ac:dyDescent="0.2">
      <c r="A35" s="562"/>
      <c r="B35" s="562"/>
      <c r="C35" s="562"/>
      <c r="D35" s="574"/>
      <c r="E35" s="375" t="s">
        <v>629</v>
      </c>
      <c r="F35" s="377" t="s">
        <v>630</v>
      </c>
      <c r="G35" s="342"/>
      <c r="H35" s="342"/>
      <c r="I35" s="342"/>
      <c r="J35" s="342"/>
      <c r="K35" s="314">
        <f t="shared" si="1"/>
        <v>0</v>
      </c>
      <c r="M35" s="330">
        <f t="shared" si="4"/>
        <v>0</v>
      </c>
      <c r="R35" s="324">
        <f t="shared" si="5"/>
        <v>0</v>
      </c>
    </row>
    <row r="36" spans="1:18" ht="56.25" x14ac:dyDescent="0.2">
      <c r="A36" s="361" t="s">
        <v>76</v>
      </c>
      <c r="B36" s="361"/>
      <c r="C36" s="361"/>
      <c r="D36" s="378" t="s">
        <v>77</v>
      </c>
      <c r="E36" s="379"/>
      <c r="F36" s="380"/>
      <c r="G36" s="329">
        <f>G37</f>
        <v>24694215</v>
      </c>
      <c r="H36" s="329">
        <f>H37</f>
        <v>24694215</v>
      </c>
      <c r="I36" s="329">
        <f>I37</f>
        <v>0</v>
      </c>
      <c r="J36" s="329">
        <f>J37</f>
        <v>0</v>
      </c>
      <c r="K36" s="314">
        <f t="shared" si="1"/>
        <v>49388430</v>
      </c>
      <c r="L36" s="330">
        <f>G36-H36-I36</f>
        <v>0</v>
      </c>
      <c r="M36" s="330">
        <f t="shared" si="4"/>
        <v>0</v>
      </c>
      <c r="R36" s="324">
        <f t="shared" si="5"/>
        <v>0</v>
      </c>
    </row>
    <row r="37" spans="1:18" ht="56.25" x14ac:dyDescent="0.2">
      <c r="A37" s="361" t="s">
        <v>78</v>
      </c>
      <c r="B37" s="361"/>
      <c r="C37" s="361"/>
      <c r="D37" s="378" t="s">
        <v>77</v>
      </c>
      <c r="E37" s="379"/>
      <c r="F37" s="380"/>
      <c r="G37" s="381">
        <f>G43+G50+G55+G45+G54+G59+G56+G58+G47+G57+G51+G38</f>
        <v>24694215</v>
      </c>
      <c r="H37" s="381">
        <f>H43+H50+H55+H45+H54+H59+H56+H58+H47+H57+H51+H38</f>
        <v>24694215</v>
      </c>
      <c r="I37" s="381">
        <f>I43+I50+I55+I45+I54+I59+I56+I58+I47+I57+I51+I38</f>
        <v>0</v>
      </c>
      <c r="J37" s="381">
        <f>J43+J50+J55+J45+J54+J59+J56+J58+J47+J57+J51+J38</f>
        <v>0</v>
      </c>
      <c r="K37" s="314">
        <f t="shared" si="1"/>
        <v>49388430</v>
      </c>
      <c r="L37" s="382"/>
      <c r="M37" s="383"/>
      <c r="N37" s="384"/>
      <c r="O37" s="384"/>
      <c r="P37" s="384"/>
      <c r="R37" s="324"/>
    </row>
    <row r="38" spans="1:18" ht="56.25" hidden="1" x14ac:dyDescent="0.2">
      <c r="A38" s="385" t="s">
        <v>79</v>
      </c>
      <c r="B38" s="386">
        <v>1020</v>
      </c>
      <c r="C38" s="386"/>
      <c r="D38" s="387" t="s">
        <v>80</v>
      </c>
      <c r="E38" s="358"/>
      <c r="F38" s="335"/>
      <c r="G38" s="368">
        <f>SUBTOTAL(9,G39:G41)</f>
        <v>1403115</v>
      </c>
      <c r="H38" s="368">
        <f>SUBTOTAL(9,H39:H41)</f>
        <v>1403115</v>
      </c>
      <c r="I38" s="368">
        <f>SUBTOTAL(9,I39:I41)</f>
        <v>0</v>
      </c>
      <c r="J38" s="368">
        <f>SUBTOTAL(9,J39:J41)</f>
        <v>0</v>
      </c>
      <c r="K38" s="314">
        <f t="shared" si="1"/>
        <v>0</v>
      </c>
      <c r="L38" s="382"/>
      <c r="M38" s="383"/>
      <c r="N38" s="384"/>
      <c r="O38" s="384"/>
      <c r="P38" s="384"/>
      <c r="R38" s="324"/>
    </row>
    <row r="39" spans="1:18" ht="112.5" x14ac:dyDescent="0.2">
      <c r="A39" s="388" t="s">
        <v>84</v>
      </c>
      <c r="B39" s="389">
        <v>1022</v>
      </c>
      <c r="C39" s="390" t="s">
        <v>85</v>
      </c>
      <c r="D39" s="391" t="s">
        <v>86</v>
      </c>
      <c r="E39" s="358" t="s">
        <v>631</v>
      </c>
      <c r="F39" s="335" t="s">
        <v>632</v>
      </c>
      <c r="G39" s="368">
        <f t="shared" ref="G39:G59" si="6">H39+I39</f>
        <v>1231305</v>
      </c>
      <c r="H39" s="368">
        <v>1231305</v>
      </c>
      <c r="I39" s="368"/>
      <c r="J39" s="368"/>
      <c r="K39" s="314">
        <f t="shared" si="1"/>
        <v>2462610</v>
      </c>
      <c r="L39" s="382"/>
      <c r="M39" s="383"/>
      <c r="N39" s="384"/>
      <c r="O39" s="384"/>
      <c r="P39" s="384"/>
      <c r="R39" s="324"/>
    </row>
    <row r="40" spans="1:18" ht="75" hidden="1" x14ac:dyDescent="0.2">
      <c r="A40" s="392" t="s">
        <v>87</v>
      </c>
      <c r="B40" s="393">
        <v>1023</v>
      </c>
      <c r="C40" s="394" t="s">
        <v>85</v>
      </c>
      <c r="D40" s="395" t="s">
        <v>88</v>
      </c>
      <c r="E40" s="358"/>
      <c r="F40" s="335"/>
      <c r="G40" s="368">
        <f t="shared" si="6"/>
        <v>0</v>
      </c>
      <c r="H40" s="368"/>
      <c r="I40" s="368"/>
      <c r="J40" s="368"/>
      <c r="K40" s="314">
        <f t="shared" si="1"/>
        <v>0</v>
      </c>
      <c r="L40" s="382"/>
      <c r="M40" s="383"/>
      <c r="N40" s="384"/>
      <c r="O40" s="384"/>
      <c r="P40" s="384"/>
      <c r="R40" s="324"/>
    </row>
    <row r="41" spans="1:18" ht="99" customHeight="1" x14ac:dyDescent="0.2">
      <c r="A41" s="388" t="s">
        <v>89</v>
      </c>
      <c r="B41" s="396">
        <v>1025</v>
      </c>
      <c r="C41" s="397" t="s">
        <v>85</v>
      </c>
      <c r="D41" s="395" t="s">
        <v>90</v>
      </c>
      <c r="E41" s="358" t="s">
        <v>631</v>
      </c>
      <c r="F41" s="335" t="s">
        <v>632</v>
      </c>
      <c r="G41" s="368">
        <f t="shared" si="6"/>
        <v>171810</v>
      </c>
      <c r="H41" s="368">
        <v>171810</v>
      </c>
      <c r="I41" s="368">
        <f>I42</f>
        <v>0</v>
      </c>
      <c r="J41" s="368">
        <f>J42</f>
        <v>0</v>
      </c>
      <c r="K41" s="314">
        <f t="shared" si="1"/>
        <v>343620</v>
      </c>
      <c r="L41" s="382"/>
      <c r="M41" s="383"/>
      <c r="N41" s="384"/>
      <c r="O41" s="384"/>
      <c r="P41" s="384"/>
      <c r="R41" s="324"/>
    </row>
    <row r="42" spans="1:18" ht="60.6" hidden="1" customHeight="1" x14ac:dyDescent="0.2">
      <c r="A42" s="338" t="s">
        <v>100</v>
      </c>
      <c r="B42" s="338" t="s">
        <v>633</v>
      </c>
      <c r="C42" s="338" t="s">
        <v>101</v>
      </c>
      <c r="D42" s="398" t="s">
        <v>102</v>
      </c>
      <c r="E42" s="358" t="s">
        <v>634</v>
      </c>
      <c r="F42" s="335" t="s">
        <v>635</v>
      </c>
      <c r="G42" s="368">
        <f t="shared" si="6"/>
        <v>0</v>
      </c>
      <c r="H42" s="368"/>
      <c r="I42" s="368"/>
      <c r="J42" s="368"/>
      <c r="K42" s="314">
        <f t="shared" si="1"/>
        <v>0</v>
      </c>
      <c r="L42" s="382"/>
      <c r="M42" s="383"/>
      <c r="N42" s="384"/>
      <c r="O42" s="384"/>
      <c r="P42" s="384"/>
      <c r="R42" s="324"/>
    </row>
    <row r="43" spans="1:18" ht="60.6" hidden="1" customHeight="1" x14ac:dyDescent="0.2">
      <c r="A43" s="385" t="s">
        <v>103</v>
      </c>
      <c r="B43" s="389">
        <v>1060</v>
      </c>
      <c r="C43" s="390"/>
      <c r="D43" s="4" t="s">
        <v>104</v>
      </c>
      <c r="E43" s="358"/>
      <c r="F43" s="335"/>
      <c r="G43" s="368">
        <f t="shared" si="6"/>
        <v>0</v>
      </c>
      <c r="H43" s="368">
        <f>H44</f>
        <v>0</v>
      </c>
      <c r="I43" s="368">
        <f>I44</f>
        <v>0</v>
      </c>
      <c r="J43" s="368">
        <f>J44</f>
        <v>0</v>
      </c>
      <c r="K43" s="314">
        <f t="shared" si="1"/>
        <v>0</v>
      </c>
      <c r="L43" s="382"/>
      <c r="M43" s="383"/>
      <c r="N43" s="384"/>
      <c r="O43" s="384"/>
      <c r="P43" s="384"/>
      <c r="R43" s="324"/>
    </row>
    <row r="44" spans="1:18" ht="60.6" hidden="1" customHeight="1" x14ac:dyDescent="0.2">
      <c r="A44" s="385" t="s">
        <v>105</v>
      </c>
      <c r="B44" s="389">
        <v>1061</v>
      </c>
      <c r="C44" s="390" t="s">
        <v>82</v>
      </c>
      <c r="D44" s="4" t="s">
        <v>106</v>
      </c>
      <c r="E44" s="358" t="s">
        <v>634</v>
      </c>
      <c r="F44" s="335" t="s">
        <v>635</v>
      </c>
      <c r="G44" s="368">
        <f t="shared" si="6"/>
        <v>0</v>
      </c>
      <c r="H44" s="368"/>
      <c r="I44" s="368"/>
      <c r="J44" s="368"/>
      <c r="K44" s="314">
        <f t="shared" si="1"/>
        <v>0</v>
      </c>
      <c r="L44" s="382"/>
      <c r="M44" s="383"/>
      <c r="N44" s="384"/>
      <c r="O44" s="384"/>
      <c r="P44" s="384"/>
      <c r="R44" s="324"/>
    </row>
    <row r="45" spans="1:18" s="347" customFormat="1" ht="70.150000000000006" customHeight="1" x14ac:dyDescent="0.2">
      <c r="A45" s="338" t="s">
        <v>130</v>
      </c>
      <c r="B45" s="338" t="s">
        <v>131</v>
      </c>
      <c r="C45" s="338"/>
      <c r="D45" s="398" t="s">
        <v>132</v>
      </c>
      <c r="E45" s="358"/>
      <c r="F45" s="335"/>
      <c r="G45" s="368">
        <f t="shared" si="6"/>
        <v>1635200</v>
      </c>
      <c r="H45" s="368">
        <f>H46</f>
        <v>1635200</v>
      </c>
      <c r="I45" s="368">
        <f>I46</f>
        <v>0</v>
      </c>
      <c r="J45" s="368">
        <f>J46</f>
        <v>0</v>
      </c>
      <c r="K45" s="314">
        <f t="shared" si="1"/>
        <v>3270400</v>
      </c>
      <c r="R45" s="324"/>
    </row>
    <row r="46" spans="1:18" s="347" customFormat="1" ht="51.6" customHeight="1" x14ac:dyDescent="0.2">
      <c r="A46" s="100" t="s">
        <v>133</v>
      </c>
      <c r="B46" s="100">
        <v>1142</v>
      </c>
      <c r="C46" s="100" t="s">
        <v>101</v>
      </c>
      <c r="D46" s="399" t="s">
        <v>134</v>
      </c>
      <c r="E46" s="358" t="s">
        <v>634</v>
      </c>
      <c r="F46" s="335" t="s">
        <v>635</v>
      </c>
      <c r="G46" s="368">
        <f t="shared" si="6"/>
        <v>1635200</v>
      </c>
      <c r="H46" s="368">
        <v>1635200</v>
      </c>
      <c r="I46" s="368"/>
      <c r="J46" s="368"/>
      <c r="K46" s="314">
        <f t="shared" si="1"/>
        <v>3270400</v>
      </c>
      <c r="R46" s="324"/>
    </row>
    <row r="47" spans="1:18" s="347" customFormat="1" ht="75" hidden="1" x14ac:dyDescent="0.2">
      <c r="A47" s="385" t="s">
        <v>135</v>
      </c>
      <c r="B47" s="396">
        <v>1180</v>
      </c>
      <c r="C47" s="385"/>
      <c r="D47" s="400" t="s">
        <v>136</v>
      </c>
      <c r="E47" s="358"/>
      <c r="F47" s="335"/>
      <c r="G47" s="368">
        <f t="shared" si="6"/>
        <v>0</v>
      </c>
      <c r="H47" s="368">
        <f>H48+H49</f>
        <v>0</v>
      </c>
      <c r="I47" s="368">
        <f>I48+I49</f>
        <v>0</v>
      </c>
      <c r="J47" s="368">
        <f>J48+J49</f>
        <v>0</v>
      </c>
      <c r="K47" s="314">
        <f t="shared" si="1"/>
        <v>0</v>
      </c>
      <c r="R47" s="324"/>
    </row>
    <row r="48" spans="1:18" s="347" customFormat="1" ht="131.25" hidden="1" x14ac:dyDescent="0.3">
      <c r="A48" s="338" t="s">
        <v>137</v>
      </c>
      <c r="B48" s="401">
        <v>1181</v>
      </c>
      <c r="C48" s="338" t="s">
        <v>101</v>
      </c>
      <c r="D48" s="402" t="s">
        <v>138</v>
      </c>
      <c r="E48" s="358" t="s">
        <v>634</v>
      </c>
      <c r="F48" s="335" t="s">
        <v>635</v>
      </c>
      <c r="G48" s="368">
        <f t="shared" si="6"/>
        <v>0</v>
      </c>
      <c r="H48" s="368"/>
      <c r="I48" s="368"/>
      <c r="J48" s="368"/>
      <c r="K48" s="314">
        <f t="shared" si="1"/>
        <v>0</v>
      </c>
      <c r="R48" s="324"/>
    </row>
    <row r="49" spans="1:18" s="347" customFormat="1" ht="112.5" hidden="1" x14ac:dyDescent="0.3">
      <c r="A49" s="338" t="s">
        <v>139</v>
      </c>
      <c r="B49" s="401">
        <v>1182</v>
      </c>
      <c r="C49" s="338" t="s">
        <v>101</v>
      </c>
      <c r="D49" s="402" t="s">
        <v>140</v>
      </c>
      <c r="E49" s="358" t="s">
        <v>634</v>
      </c>
      <c r="F49" s="335" t="s">
        <v>635</v>
      </c>
      <c r="G49" s="368">
        <f t="shared" si="6"/>
        <v>0</v>
      </c>
      <c r="H49" s="368"/>
      <c r="I49" s="368"/>
      <c r="J49" s="368"/>
      <c r="K49" s="314">
        <f t="shared" si="1"/>
        <v>0</v>
      </c>
      <c r="R49" s="324"/>
    </row>
    <row r="50" spans="1:18" s="347" customFormat="1" ht="112.5" hidden="1" x14ac:dyDescent="0.2">
      <c r="A50" s="338" t="s">
        <v>149</v>
      </c>
      <c r="B50" s="338" t="s">
        <v>636</v>
      </c>
      <c r="C50" s="338" t="s">
        <v>101</v>
      </c>
      <c r="D50" s="343" t="s">
        <v>150</v>
      </c>
      <c r="E50" s="358" t="s">
        <v>634</v>
      </c>
      <c r="F50" s="335" t="s">
        <v>635</v>
      </c>
      <c r="G50" s="368">
        <f t="shared" si="6"/>
        <v>0</v>
      </c>
      <c r="H50" s="368"/>
      <c r="I50" s="368"/>
      <c r="J50" s="368"/>
      <c r="K50" s="314">
        <f t="shared" si="1"/>
        <v>0</v>
      </c>
      <c r="R50" s="324"/>
    </row>
    <row r="51" spans="1:18" s="347" customFormat="1" ht="75" hidden="1" x14ac:dyDescent="0.2">
      <c r="A51" s="385" t="s">
        <v>151</v>
      </c>
      <c r="B51" s="389">
        <v>1220</v>
      </c>
      <c r="C51" s="385"/>
      <c r="D51" s="403" t="s">
        <v>152</v>
      </c>
      <c r="E51" s="358"/>
      <c r="F51" s="335"/>
      <c r="G51" s="368">
        <f t="shared" si="6"/>
        <v>0</v>
      </c>
      <c r="H51" s="368">
        <f>H52+H53</f>
        <v>0</v>
      </c>
      <c r="I51" s="368">
        <f>I52+I53</f>
        <v>0</v>
      </c>
      <c r="J51" s="368">
        <f>J52+J53</f>
        <v>0</v>
      </c>
      <c r="K51" s="314">
        <f t="shared" si="1"/>
        <v>0</v>
      </c>
      <c r="R51" s="324"/>
    </row>
    <row r="52" spans="1:18" s="347" customFormat="1" ht="131.25" hidden="1" x14ac:dyDescent="0.2">
      <c r="A52" s="388" t="s">
        <v>153</v>
      </c>
      <c r="B52" s="389">
        <v>1221</v>
      </c>
      <c r="C52" s="388" t="s">
        <v>101</v>
      </c>
      <c r="D52" s="404" t="s">
        <v>154</v>
      </c>
      <c r="E52" s="358" t="s">
        <v>634</v>
      </c>
      <c r="F52" s="335" t="s">
        <v>635</v>
      </c>
      <c r="G52" s="368">
        <f t="shared" si="6"/>
        <v>0</v>
      </c>
      <c r="H52" s="405"/>
      <c r="I52" s="368"/>
      <c r="J52" s="368"/>
      <c r="K52" s="314">
        <f t="shared" si="1"/>
        <v>0</v>
      </c>
      <c r="R52" s="324"/>
    </row>
    <row r="53" spans="1:18" s="347" customFormat="1" ht="112.5" hidden="1" x14ac:dyDescent="0.2">
      <c r="A53" s="388" t="s">
        <v>155</v>
      </c>
      <c r="B53" s="389">
        <v>1222</v>
      </c>
      <c r="C53" s="388" t="s">
        <v>101</v>
      </c>
      <c r="D53" s="404" t="s">
        <v>156</v>
      </c>
      <c r="E53" s="358" t="s">
        <v>634</v>
      </c>
      <c r="F53" s="335" t="s">
        <v>635</v>
      </c>
      <c r="G53" s="368">
        <f t="shared" si="6"/>
        <v>0</v>
      </c>
      <c r="H53" s="405"/>
      <c r="I53" s="368"/>
      <c r="J53" s="368"/>
      <c r="K53" s="314">
        <f t="shared" si="1"/>
        <v>0</v>
      </c>
      <c r="R53" s="324"/>
    </row>
    <row r="54" spans="1:18" s="347" customFormat="1" ht="70.150000000000006" hidden="1" customHeight="1" x14ac:dyDescent="0.2">
      <c r="A54" s="338" t="s">
        <v>164</v>
      </c>
      <c r="B54" s="338" t="s">
        <v>165</v>
      </c>
      <c r="C54" s="338" t="s">
        <v>59</v>
      </c>
      <c r="D54" s="343" t="s">
        <v>166</v>
      </c>
      <c r="E54" s="358" t="s">
        <v>634</v>
      </c>
      <c r="F54" s="335" t="s">
        <v>635</v>
      </c>
      <c r="G54" s="368">
        <f t="shared" si="6"/>
        <v>0</v>
      </c>
      <c r="H54" s="405"/>
      <c r="I54" s="368"/>
      <c r="J54" s="368"/>
      <c r="K54" s="314">
        <f t="shared" si="1"/>
        <v>0</v>
      </c>
      <c r="R54" s="324">
        <f>I60+H60-G60</f>
        <v>0</v>
      </c>
    </row>
    <row r="55" spans="1:18" s="347" customFormat="1" ht="70.150000000000006" hidden="1" customHeight="1" x14ac:dyDescent="0.2">
      <c r="A55" s="338" t="s">
        <v>167</v>
      </c>
      <c r="B55" s="338" t="s">
        <v>168</v>
      </c>
      <c r="C55" s="338" t="s">
        <v>59</v>
      </c>
      <c r="D55" s="343" t="s">
        <v>169</v>
      </c>
      <c r="E55" s="358" t="s">
        <v>634</v>
      </c>
      <c r="F55" s="335" t="s">
        <v>635</v>
      </c>
      <c r="G55" s="368">
        <f t="shared" si="6"/>
        <v>0</v>
      </c>
      <c r="H55" s="405"/>
      <c r="I55" s="368"/>
      <c r="J55" s="368"/>
      <c r="K55" s="314">
        <f t="shared" si="1"/>
        <v>0</v>
      </c>
      <c r="R55" s="324"/>
    </row>
    <row r="56" spans="1:18" s="347" customFormat="1" ht="70.150000000000006" customHeight="1" x14ac:dyDescent="0.2">
      <c r="A56" s="385" t="s">
        <v>170</v>
      </c>
      <c r="B56" s="406">
        <v>9330</v>
      </c>
      <c r="C56" s="385" t="s">
        <v>59</v>
      </c>
      <c r="D56" s="407" t="s">
        <v>171</v>
      </c>
      <c r="E56" s="358" t="s">
        <v>634</v>
      </c>
      <c r="F56" s="335" t="s">
        <v>635</v>
      </c>
      <c r="G56" s="368">
        <f t="shared" si="6"/>
        <v>21655900</v>
      </c>
      <c r="H56" s="405">
        <v>21655900</v>
      </c>
      <c r="I56" s="368"/>
      <c r="J56" s="368"/>
      <c r="K56" s="314">
        <f t="shared" si="1"/>
        <v>43311800</v>
      </c>
      <c r="R56" s="324"/>
    </row>
    <row r="57" spans="1:18" s="347" customFormat="1" ht="81.599999999999994" hidden="1" customHeight="1" x14ac:dyDescent="0.3">
      <c r="A57" s="338" t="s">
        <v>172</v>
      </c>
      <c r="B57" s="401">
        <v>9350</v>
      </c>
      <c r="C57" s="338" t="s">
        <v>59</v>
      </c>
      <c r="D57" s="374" t="s">
        <v>173</v>
      </c>
      <c r="E57" s="358" t="s">
        <v>634</v>
      </c>
      <c r="F57" s="335" t="s">
        <v>635</v>
      </c>
      <c r="G57" s="368">
        <f t="shared" si="6"/>
        <v>0</v>
      </c>
      <c r="H57" s="405"/>
      <c r="I57" s="368"/>
      <c r="J57" s="368"/>
      <c r="K57" s="314">
        <f t="shared" si="1"/>
        <v>0</v>
      </c>
      <c r="R57" s="324"/>
    </row>
    <row r="58" spans="1:18" s="347" customFormat="1" ht="150" hidden="1" x14ac:dyDescent="0.2">
      <c r="A58" s="338" t="s">
        <v>176</v>
      </c>
      <c r="B58" s="401">
        <v>9380</v>
      </c>
      <c r="C58" s="338" t="s">
        <v>59</v>
      </c>
      <c r="D58" s="408" t="s">
        <v>177</v>
      </c>
      <c r="E58" s="358" t="s">
        <v>634</v>
      </c>
      <c r="F58" s="335" t="s">
        <v>635</v>
      </c>
      <c r="G58" s="368">
        <f t="shared" si="6"/>
        <v>0</v>
      </c>
      <c r="H58" s="405"/>
      <c r="I58" s="368"/>
      <c r="J58" s="368"/>
      <c r="K58" s="314">
        <f t="shared" si="1"/>
        <v>0</v>
      </c>
      <c r="R58" s="324"/>
    </row>
    <row r="59" spans="1:18" s="347" customFormat="1" ht="103.15" hidden="1" customHeight="1" x14ac:dyDescent="0.2">
      <c r="A59" s="409" t="s">
        <v>180</v>
      </c>
      <c r="B59" s="409" t="s">
        <v>62</v>
      </c>
      <c r="C59" s="409" t="s">
        <v>59</v>
      </c>
      <c r="D59" s="339" t="s">
        <v>63</v>
      </c>
      <c r="E59" s="358" t="s">
        <v>634</v>
      </c>
      <c r="F59" s="335" t="s">
        <v>635</v>
      </c>
      <c r="G59" s="368">
        <f t="shared" si="6"/>
        <v>0</v>
      </c>
      <c r="H59" s="405"/>
      <c r="I59" s="368"/>
      <c r="J59" s="368"/>
      <c r="K59" s="314">
        <f t="shared" si="1"/>
        <v>0</v>
      </c>
      <c r="R59" s="324"/>
    </row>
    <row r="60" spans="1:18" s="347" customFormat="1" ht="56.25" x14ac:dyDescent="0.2">
      <c r="A60" s="410" t="s">
        <v>181</v>
      </c>
      <c r="B60" s="410"/>
      <c r="C60" s="410"/>
      <c r="D60" s="362" t="s">
        <v>182</v>
      </c>
      <c r="E60" s="379"/>
      <c r="F60" s="380"/>
      <c r="G60" s="329">
        <f>G61</f>
        <v>195796300</v>
      </c>
      <c r="H60" s="329">
        <f>H61</f>
        <v>193075800</v>
      </c>
      <c r="I60" s="329">
        <f>I61</f>
        <v>2720500</v>
      </c>
      <c r="J60" s="329">
        <f>J61</f>
        <v>2720500</v>
      </c>
      <c r="K60" s="314">
        <f t="shared" si="1"/>
        <v>394313100</v>
      </c>
    </row>
    <row r="61" spans="1:18" s="347" customFormat="1" ht="56.25" x14ac:dyDescent="0.2">
      <c r="A61" s="410" t="s">
        <v>183</v>
      </c>
      <c r="B61" s="410"/>
      <c r="C61" s="410"/>
      <c r="D61" s="362" t="s">
        <v>182</v>
      </c>
      <c r="E61" s="379"/>
      <c r="F61" s="380"/>
      <c r="G61" s="329">
        <f>SUM(G62:G78)</f>
        <v>195796300</v>
      </c>
      <c r="H61" s="329">
        <f>SUM(H62:H78)</f>
        <v>193075800</v>
      </c>
      <c r="I61" s="329">
        <f>SUM(I62:I78)</f>
        <v>2720500</v>
      </c>
      <c r="J61" s="329">
        <f>SUM(J62:J78)</f>
        <v>2720500</v>
      </c>
      <c r="K61" s="314">
        <f t="shared" si="1"/>
        <v>394313100</v>
      </c>
      <c r="R61" s="324">
        <f>I62+H62-G62</f>
        <v>0</v>
      </c>
    </row>
    <row r="62" spans="1:18" s="347" customFormat="1" ht="75" x14ac:dyDescent="0.2">
      <c r="A62" s="332" t="s">
        <v>194</v>
      </c>
      <c r="B62" s="332" t="s">
        <v>195</v>
      </c>
      <c r="C62" s="332" t="s">
        <v>196</v>
      </c>
      <c r="D62" s="367" t="s">
        <v>197</v>
      </c>
      <c r="E62" s="411" t="s">
        <v>637</v>
      </c>
      <c r="F62" s="335" t="s">
        <v>638</v>
      </c>
      <c r="G62" s="368">
        <f t="shared" ref="G62:G78" si="7">H62+I62</f>
        <v>32034500</v>
      </c>
      <c r="H62" s="412">
        <v>31734500</v>
      </c>
      <c r="I62" s="368">
        <v>300000</v>
      </c>
      <c r="J62" s="368">
        <v>300000</v>
      </c>
      <c r="K62" s="314">
        <f t="shared" si="1"/>
        <v>64369000</v>
      </c>
      <c r="N62" s="413"/>
      <c r="O62" s="347" t="b">
        <f>H62=[1]дод3!F91</f>
        <v>1</v>
      </c>
    </row>
    <row r="63" spans="1:18" s="347" customFormat="1" ht="72.599999999999994" customHeight="1" x14ac:dyDescent="0.2">
      <c r="A63" s="338" t="s">
        <v>198</v>
      </c>
      <c r="B63" s="338" t="s">
        <v>199</v>
      </c>
      <c r="C63" s="338" t="s">
        <v>200</v>
      </c>
      <c r="D63" s="343" t="s">
        <v>639</v>
      </c>
      <c r="E63" s="411" t="s">
        <v>637</v>
      </c>
      <c r="F63" s="335" t="s">
        <v>638</v>
      </c>
      <c r="G63" s="368">
        <f t="shared" si="7"/>
        <v>38692000</v>
      </c>
      <c r="H63" s="412">
        <v>37771500</v>
      </c>
      <c r="I63" s="368">
        <v>920500</v>
      </c>
      <c r="J63" s="368">
        <v>920500</v>
      </c>
      <c r="K63" s="314">
        <f t="shared" si="1"/>
        <v>78304500</v>
      </c>
      <c r="L63" s="414">
        <f>[1]дод3!E92</f>
        <v>37771500</v>
      </c>
      <c r="M63" s="414">
        <f>[1]дод3!J92</f>
        <v>920500</v>
      </c>
    </row>
    <row r="64" spans="1:18" s="347" customFormat="1" ht="75" x14ac:dyDescent="0.2">
      <c r="A64" s="332" t="s">
        <v>202</v>
      </c>
      <c r="B64" s="332" t="s">
        <v>203</v>
      </c>
      <c r="C64" s="332" t="s">
        <v>204</v>
      </c>
      <c r="D64" s="333" t="s">
        <v>640</v>
      </c>
      <c r="E64" s="411" t="s">
        <v>637</v>
      </c>
      <c r="F64" s="335" t="s">
        <v>638</v>
      </c>
      <c r="G64" s="368">
        <f t="shared" si="7"/>
        <v>5602600</v>
      </c>
      <c r="H64" s="412">
        <v>5602600</v>
      </c>
      <c r="I64" s="368"/>
      <c r="J64" s="368"/>
      <c r="K64" s="314">
        <f t="shared" si="1"/>
        <v>11205200</v>
      </c>
      <c r="R64" s="324">
        <f>I65+H65-G65</f>
        <v>0</v>
      </c>
    </row>
    <row r="65" spans="1:18" s="347" customFormat="1" ht="75" x14ac:dyDescent="0.2">
      <c r="A65" s="332" t="s">
        <v>206</v>
      </c>
      <c r="B65" s="332" t="s">
        <v>207</v>
      </c>
      <c r="C65" s="332" t="s">
        <v>208</v>
      </c>
      <c r="D65" s="339" t="s">
        <v>209</v>
      </c>
      <c r="E65" s="411" t="s">
        <v>637</v>
      </c>
      <c r="F65" s="335" t="s">
        <v>638</v>
      </c>
      <c r="G65" s="368">
        <f t="shared" si="7"/>
        <v>4276000</v>
      </c>
      <c r="H65" s="412">
        <v>4276000</v>
      </c>
      <c r="I65" s="368"/>
      <c r="J65" s="368"/>
      <c r="K65" s="314">
        <f t="shared" si="1"/>
        <v>8552000</v>
      </c>
      <c r="O65" s="347" t="b">
        <f>H65=[1]дод3!E94</f>
        <v>1</v>
      </c>
    </row>
    <row r="66" spans="1:18" s="210" customFormat="1" ht="75" x14ac:dyDescent="0.2">
      <c r="A66" s="332" t="s">
        <v>210</v>
      </c>
      <c r="B66" s="332" t="s">
        <v>211</v>
      </c>
      <c r="C66" s="332" t="s">
        <v>212</v>
      </c>
      <c r="D66" s="333" t="s">
        <v>213</v>
      </c>
      <c r="E66" s="411" t="s">
        <v>637</v>
      </c>
      <c r="F66" s="335" t="s">
        <v>638</v>
      </c>
      <c r="G66" s="368">
        <f t="shared" si="7"/>
        <v>29624720</v>
      </c>
      <c r="H66" s="412">
        <v>29574720</v>
      </c>
      <c r="I66" s="368">
        <v>50000</v>
      </c>
      <c r="J66" s="368">
        <v>50000</v>
      </c>
      <c r="K66" s="314">
        <f t="shared" si="1"/>
        <v>59299440</v>
      </c>
      <c r="R66" s="324">
        <f>I67+H67-G67</f>
        <v>0</v>
      </c>
    </row>
    <row r="67" spans="1:18" ht="75" x14ac:dyDescent="0.2">
      <c r="A67" s="332" t="s">
        <v>214</v>
      </c>
      <c r="B67" s="332" t="s">
        <v>215</v>
      </c>
      <c r="C67" s="332" t="s">
        <v>216</v>
      </c>
      <c r="D67" s="333" t="s">
        <v>217</v>
      </c>
      <c r="E67" s="411" t="s">
        <v>637</v>
      </c>
      <c r="F67" s="335" t="s">
        <v>638</v>
      </c>
      <c r="G67" s="368">
        <f t="shared" si="7"/>
        <v>6442140</v>
      </c>
      <c r="H67" s="412">
        <v>6442140</v>
      </c>
      <c r="I67" s="368"/>
      <c r="J67" s="368"/>
      <c r="K67" s="314">
        <f t="shared" si="1"/>
        <v>12884280</v>
      </c>
      <c r="M67" s="330">
        <f>G67-I67-H67</f>
        <v>0</v>
      </c>
    </row>
    <row r="68" spans="1:18" ht="75" x14ac:dyDescent="0.2">
      <c r="A68" s="332" t="s">
        <v>218</v>
      </c>
      <c r="B68" s="332" t="s">
        <v>219</v>
      </c>
      <c r="C68" s="332" t="s">
        <v>220</v>
      </c>
      <c r="D68" s="333" t="s">
        <v>221</v>
      </c>
      <c r="E68" s="411" t="s">
        <v>637</v>
      </c>
      <c r="F68" s="335" t="s">
        <v>638</v>
      </c>
      <c r="G68" s="368">
        <f t="shared" si="7"/>
        <v>4427600</v>
      </c>
      <c r="H68" s="412">
        <v>4427600</v>
      </c>
      <c r="I68" s="368"/>
      <c r="J68" s="368"/>
      <c r="K68" s="314">
        <f t="shared" si="1"/>
        <v>8855200</v>
      </c>
      <c r="M68" s="330"/>
      <c r="R68" s="324">
        <f>I69+H69-G69</f>
        <v>0</v>
      </c>
    </row>
    <row r="69" spans="1:18" ht="75" x14ac:dyDescent="0.2">
      <c r="A69" s="332" t="s">
        <v>222</v>
      </c>
      <c r="B69" s="332" t="s">
        <v>223</v>
      </c>
      <c r="C69" s="332" t="s">
        <v>224</v>
      </c>
      <c r="D69" s="333" t="s">
        <v>225</v>
      </c>
      <c r="E69" s="411" t="s">
        <v>637</v>
      </c>
      <c r="F69" s="335" t="s">
        <v>638</v>
      </c>
      <c r="G69" s="368">
        <f t="shared" si="7"/>
        <v>46411700</v>
      </c>
      <c r="H69" s="368">
        <v>45411700</v>
      </c>
      <c r="I69" s="368">
        <v>1000000</v>
      </c>
      <c r="J69" s="415">
        <v>1000000</v>
      </c>
      <c r="K69" s="314">
        <f t="shared" si="1"/>
        <v>93823400</v>
      </c>
      <c r="M69" s="330">
        <f>G69-I69-H69</f>
        <v>0</v>
      </c>
      <c r="R69" s="324">
        <f>I70+H70-G70</f>
        <v>0</v>
      </c>
    </row>
    <row r="70" spans="1:18" s="347" customFormat="1" ht="75" x14ac:dyDescent="0.2">
      <c r="A70" s="332" t="s">
        <v>226</v>
      </c>
      <c r="B70" s="332" t="s">
        <v>227</v>
      </c>
      <c r="C70" s="332" t="s">
        <v>224</v>
      </c>
      <c r="D70" s="416" t="s">
        <v>228</v>
      </c>
      <c r="E70" s="411" t="s">
        <v>637</v>
      </c>
      <c r="F70" s="335" t="s">
        <v>638</v>
      </c>
      <c r="G70" s="368">
        <f t="shared" si="7"/>
        <v>962100</v>
      </c>
      <c r="H70" s="415">
        <v>962100</v>
      </c>
      <c r="I70" s="415"/>
      <c r="J70" s="415"/>
      <c r="K70" s="314">
        <f t="shared" si="1"/>
        <v>1924200</v>
      </c>
    </row>
    <row r="71" spans="1:18" s="347" customFormat="1" ht="75" x14ac:dyDescent="0.2">
      <c r="A71" s="332" t="s">
        <v>229</v>
      </c>
      <c r="B71" s="332" t="s">
        <v>230</v>
      </c>
      <c r="C71" s="348" t="s">
        <v>231</v>
      </c>
      <c r="D71" s="417" t="s">
        <v>232</v>
      </c>
      <c r="E71" s="411" t="s">
        <v>637</v>
      </c>
      <c r="F71" s="335" t="s">
        <v>638</v>
      </c>
      <c r="G71" s="368">
        <f t="shared" si="7"/>
        <v>13817920</v>
      </c>
      <c r="H71" s="415">
        <v>13817920</v>
      </c>
      <c r="I71" s="415"/>
      <c r="J71" s="415"/>
      <c r="K71" s="314">
        <f t="shared" si="1"/>
        <v>27635840</v>
      </c>
      <c r="L71" s="414">
        <f>[1]дод3!F102</f>
        <v>1784900</v>
      </c>
    </row>
    <row r="72" spans="1:18" ht="75" x14ac:dyDescent="0.2">
      <c r="A72" s="332" t="s">
        <v>233</v>
      </c>
      <c r="B72" s="332" t="s">
        <v>234</v>
      </c>
      <c r="C72" s="332" t="s">
        <v>231</v>
      </c>
      <c r="D72" s="416" t="s">
        <v>235</v>
      </c>
      <c r="E72" s="411" t="s">
        <v>637</v>
      </c>
      <c r="F72" s="335" t="s">
        <v>638</v>
      </c>
      <c r="G72" s="368">
        <f t="shared" si="7"/>
        <v>11720120</v>
      </c>
      <c r="H72" s="415">
        <v>11270120</v>
      </c>
      <c r="I72" s="415">
        <v>450000</v>
      </c>
      <c r="J72" s="415">
        <v>450000</v>
      </c>
      <c r="K72" s="314">
        <f t="shared" si="1"/>
        <v>23890240</v>
      </c>
      <c r="L72" s="330">
        <f>G72-H72-I72</f>
        <v>0</v>
      </c>
      <c r="M72" s="330">
        <f>G72-I72-H72</f>
        <v>0</v>
      </c>
      <c r="R72" s="324">
        <f>I78+H78-G78</f>
        <v>0</v>
      </c>
    </row>
    <row r="73" spans="1:18" ht="75" x14ac:dyDescent="0.2">
      <c r="A73" s="348" t="s">
        <v>236</v>
      </c>
      <c r="B73" s="348" t="s">
        <v>237</v>
      </c>
      <c r="C73" s="418" t="s">
        <v>231</v>
      </c>
      <c r="D73" s="419" t="s">
        <v>238</v>
      </c>
      <c r="E73" s="411" t="s">
        <v>637</v>
      </c>
      <c r="F73" s="335" t="s">
        <v>638</v>
      </c>
      <c r="G73" s="368">
        <f>H73+I73</f>
        <v>1784900</v>
      </c>
      <c r="H73" s="415">
        <v>1784900</v>
      </c>
      <c r="I73" s="415"/>
      <c r="J73" s="415"/>
      <c r="K73" s="314">
        <f t="shared" si="1"/>
        <v>3569800</v>
      </c>
      <c r="L73" s="214" t="s">
        <v>641</v>
      </c>
      <c r="M73" s="330">
        <f>G73-I73-H73</f>
        <v>0</v>
      </c>
    </row>
    <row r="74" spans="1:18" ht="75" hidden="1" x14ac:dyDescent="0.2">
      <c r="A74" s="338" t="s">
        <v>241</v>
      </c>
      <c r="B74" s="338" t="s">
        <v>242</v>
      </c>
      <c r="C74" s="338" t="s">
        <v>159</v>
      </c>
      <c r="D74" s="343" t="s">
        <v>642</v>
      </c>
      <c r="E74" s="411" t="s">
        <v>643</v>
      </c>
      <c r="F74" s="335" t="s">
        <v>644</v>
      </c>
      <c r="G74" s="368">
        <f t="shared" si="7"/>
        <v>0</v>
      </c>
      <c r="H74" s="415"/>
      <c r="I74" s="415"/>
      <c r="J74" s="415"/>
      <c r="K74" s="314">
        <f t="shared" si="1"/>
        <v>0</v>
      </c>
      <c r="L74" s="330"/>
      <c r="M74" s="330"/>
      <c r="R74" s="324"/>
    </row>
    <row r="75" spans="1:18" ht="75" hidden="1" x14ac:dyDescent="0.2">
      <c r="A75" s="385" t="s">
        <v>244</v>
      </c>
      <c r="B75" s="385" t="s">
        <v>162</v>
      </c>
      <c r="C75" s="385" t="s">
        <v>52</v>
      </c>
      <c r="D75" s="343" t="s">
        <v>245</v>
      </c>
      <c r="E75" s="411" t="s">
        <v>643</v>
      </c>
      <c r="F75" s="335" t="s">
        <v>644</v>
      </c>
      <c r="G75" s="368">
        <f t="shared" si="7"/>
        <v>0</v>
      </c>
      <c r="H75" s="415"/>
      <c r="I75" s="415"/>
      <c r="J75" s="415"/>
      <c r="K75" s="314">
        <f t="shared" si="1"/>
        <v>0</v>
      </c>
      <c r="L75" s="330"/>
      <c r="M75" s="330"/>
      <c r="R75" s="324"/>
    </row>
    <row r="76" spans="1:18" ht="112.5" hidden="1" x14ac:dyDescent="0.3">
      <c r="A76" s="338" t="s">
        <v>246</v>
      </c>
      <c r="B76" s="338" t="s">
        <v>247</v>
      </c>
      <c r="C76" s="338" t="s">
        <v>52</v>
      </c>
      <c r="D76" s="420" t="s">
        <v>248</v>
      </c>
      <c r="E76" s="411" t="s">
        <v>643</v>
      </c>
      <c r="F76" s="335" t="s">
        <v>644</v>
      </c>
      <c r="G76" s="368">
        <f t="shared" si="7"/>
        <v>0</v>
      </c>
      <c r="H76" s="415"/>
      <c r="I76" s="415"/>
      <c r="J76" s="415"/>
      <c r="K76" s="314">
        <f t="shared" si="1"/>
        <v>0</v>
      </c>
      <c r="L76" s="330"/>
      <c r="M76" s="330"/>
      <c r="R76" s="324"/>
    </row>
    <row r="77" spans="1:18" ht="75" hidden="1" x14ac:dyDescent="0.2">
      <c r="A77" s="385" t="s">
        <v>249</v>
      </c>
      <c r="B77" s="385">
        <v>7380</v>
      </c>
      <c r="C77" s="385" t="s">
        <v>52</v>
      </c>
      <c r="D77" s="398" t="s">
        <v>250</v>
      </c>
      <c r="E77" s="411" t="s">
        <v>643</v>
      </c>
      <c r="F77" s="335" t="s">
        <v>644</v>
      </c>
      <c r="G77" s="368">
        <f t="shared" si="7"/>
        <v>0</v>
      </c>
      <c r="H77" s="421"/>
      <c r="I77" s="368"/>
      <c r="J77" s="368"/>
      <c r="K77" s="314">
        <f t="shared" ref="K77:K140" si="8">SUBTOTAL(9,G77:J77)</f>
        <v>0</v>
      </c>
      <c r="L77" s="330"/>
      <c r="M77" s="330"/>
      <c r="R77" s="324"/>
    </row>
    <row r="78" spans="1:18" ht="97.5" hidden="1" customHeight="1" x14ac:dyDescent="0.2">
      <c r="A78" s="332" t="s">
        <v>254</v>
      </c>
      <c r="B78" s="332" t="s">
        <v>255</v>
      </c>
      <c r="C78" s="332" t="s">
        <v>59</v>
      </c>
      <c r="D78" s="399" t="s">
        <v>256</v>
      </c>
      <c r="E78" s="411" t="s">
        <v>643</v>
      </c>
      <c r="F78" s="335" t="s">
        <v>644</v>
      </c>
      <c r="G78" s="368">
        <f t="shared" si="7"/>
        <v>0</v>
      </c>
      <c r="H78" s="415"/>
      <c r="I78" s="415"/>
      <c r="J78" s="415"/>
      <c r="K78" s="314">
        <f t="shared" si="8"/>
        <v>0</v>
      </c>
      <c r="L78" s="330">
        <f>G78-H78-I78</f>
        <v>0</v>
      </c>
      <c r="M78" s="330">
        <f>G78-I78-H78</f>
        <v>0</v>
      </c>
      <c r="R78" s="324" t="e">
        <f>#REF!+#REF!-#REF!</f>
        <v>#REF!</v>
      </c>
    </row>
    <row r="79" spans="1:18" ht="75" x14ac:dyDescent="0.2">
      <c r="A79" s="410" t="s">
        <v>258</v>
      </c>
      <c r="B79" s="410"/>
      <c r="C79" s="410"/>
      <c r="D79" s="422" t="s">
        <v>259</v>
      </c>
      <c r="E79" s="363"/>
      <c r="F79" s="364"/>
      <c r="G79" s="329">
        <f>G80</f>
        <v>21301600</v>
      </c>
      <c r="H79" s="329">
        <f>H80</f>
        <v>21301600</v>
      </c>
      <c r="I79" s="329">
        <f>I80</f>
        <v>0</v>
      </c>
      <c r="J79" s="329">
        <f>J80</f>
        <v>0</v>
      </c>
      <c r="K79" s="314">
        <f t="shared" si="8"/>
        <v>42603200</v>
      </c>
      <c r="L79" s="330"/>
      <c r="M79" s="330"/>
      <c r="R79" s="324">
        <f>I80+H80-G80</f>
        <v>0</v>
      </c>
    </row>
    <row r="80" spans="1:18" s="182" customFormat="1" ht="75" x14ac:dyDescent="0.2">
      <c r="A80" s="410" t="s">
        <v>260</v>
      </c>
      <c r="B80" s="410"/>
      <c r="C80" s="410"/>
      <c r="D80" s="422" t="s">
        <v>259</v>
      </c>
      <c r="E80" s="363"/>
      <c r="F80" s="364"/>
      <c r="G80" s="329">
        <f>SUM(G81:G104)</f>
        <v>21301600</v>
      </c>
      <c r="H80" s="329">
        <f>SUM(H81:H104)</f>
        <v>21301600</v>
      </c>
      <c r="I80" s="329">
        <f>SUM(I81:I104)</f>
        <v>0</v>
      </c>
      <c r="J80" s="329">
        <f>SUM(J81:J104)</f>
        <v>0</v>
      </c>
      <c r="K80" s="314">
        <f t="shared" si="8"/>
        <v>42603200</v>
      </c>
      <c r="R80" s="324">
        <f>I81+H81-G81</f>
        <v>0</v>
      </c>
    </row>
    <row r="81" spans="1:18" s="182" customFormat="1" ht="56.25" hidden="1" x14ac:dyDescent="0.2">
      <c r="A81" s="338" t="s">
        <v>645</v>
      </c>
      <c r="B81" s="338" t="s">
        <v>646</v>
      </c>
      <c r="C81" s="338" t="s">
        <v>110</v>
      </c>
      <c r="D81" s="345" t="s">
        <v>647</v>
      </c>
      <c r="E81" s="423"/>
      <c r="F81" s="424"/>
      <c r="G81" s="342">
        <f t="shared" ref="G81:G104" si="9">H81+I81</f>
        <v>0</v>
      </c>
      <c r="H81" s="425"/>
      <c r="I81" s="425"/>
      <c r="J81" s="425"/>
      <c r="K81" s="314">
        <f t="shared" si="8"/>
        <v>0</v>
      </c>
    </row>
    <row r="82" spans="1:18" ht="37.5" hidden="1" x14ac:dyDescent="0.2">
      <c r="A82" s="338" t="s">
        <v>261</v>
      </c>
      <c r="B82" s="338" t="s">
        <v>262</v>
      </c>
      <c r="C82" s="338" t="s">
        <v>92</v>
      </c>
      <c r="D82" s="344" t="s">
        <v>648</v>
      </c>
      <c r="E82" s="426"/>
      <c r="F82" s="427"/>
      <c r="G82" s="342">
        <f t="shared" si="9"/>
        <v>0</v>
      </c>
      <c r="H82" s="428"/>
      <c r="I82" s="428"/>
      <c r="J82" s="428"/>
      <c r="K82" s="314">
        <f t="shared" si="8"/>
        <v>0</v>
      </c>
      <c r="M82" s="330">
        <f>G82-I82-H82</f>
        <v>0</v>
      </c>
    </row>
    <row r="83" spans="1:18" s="347" customFormat="1" ht="131.25" x14ac:dyDescent="0.2">
      <c r="A83" s="338" t="s">
        <v>278</v>
      </c>
      <c r="B83" s="338" t="s">
        <v>279</v>
      </c>
      <c r="C83" s="429" t="s">
        <v>280</v>
      </c>
      <c r="D83" s="343" t="s">
        <v>281</v>
      </c>
      <c r="E83" s="426" t="s">
        <v>649</v>
      </c>
      <c r="F83" s="427" t="s">
        <v>650</v>
      </c>
      <c r="G83" s="368">
        <f t="shared" si="9"/>
        <v>1780200</v>
      </c>
      <c r="H83" s="368">
        <v>1780200</v>
      </c>
      <c r="I83" s="368"/>
      <c r="J83" s="368"/>
      <c r="K83" s="314">
        <f t="shared" si="8"/>
        <v>3560400</v>
      </c>
    </row>
    <row r="84" spans="1:18" ht="75" x14ac:dyDescent="0.2">
      <c r="A84" s="560" t="s">
        <v>285</v>
      </c>
      <c r="B84" s="560" t="s">
        <v>286</v>
      </c>
      <c r="C84" s="560" t="s">
        <v>280</v>
      </c>
      <c r="D84" s="571" t="s">
        <v>287</v>
      </c>
      <c r="E84" s="430" t="s">
        <v>651</v>
      </c>
      <c r="F84" s="335" t="s">
        <v>652</v>
      </c>
      <c r="G84" s="368">
        <f>H84+I84</f>
        <v>17100</v>
      </c>
      <c r="H84" s="405">
        <v>17100</v>
      </c>
      <c r="I84" s="415"/>
      <c r="J84" s="415"/>
      <c r="K84" s="314">
        <f t="shared" si="8"/>
        <v>34200</v>
      </c>
      <c r="M84" s="330">
        <f>G84-I84-H84</f>
        <v>0</v>
      </c>
    </row>
    <row r="85" spans="1:18" s="347" customFormat="1" ht="75" x14ac:dyDescent="0.2">
      <c r="A85" s="562"/>
      <c r="B85" s="562"/>
      <c r="C85" s="562"/>
      <c r="D85" s="575"/>
      <c r="E85" s="430" t="s">
        <v>653</v>
      </c>
      <c r="F85" s="335" t="s">
        <v>654</v>
      </c>
      <c r="G85" s="368">
        <f>H85+I85</f>
        <v>106700</v>
      </c>
      <c r="H85" s="405">
        <v>106700</v>
      </c>
      <c r="I85" s="415"/>
      <c r="J85" s="415"/>
      <c r="K85" s="314">
        <f t="shared" si="8"/>
        <v>213400</v>
      </c>
    </row>
    <row r="86" spans="1:18" s="347" customFormat="1" ht="75" x14ac:dyDescent="0.2">
      <c r="A86" s="338" t="s">
        <v>288</v>
      </c>
      <c r="B86" s="338" t="s">
        <v>289</v>
      </c>
      <c r="C86" s="338" t="s">
        <v>280</v>
      </c>
      <c r="D86" s="343" t="s">
        <v>290</v>
      </c>
      <c r="E86" s="430" t="s">
        <v>651</v>
      </c>
      <c r="F86" s="335" t="s">
        <v>652</v>
      </c>
      <c r="G86" s="368">
        <f>H86+I86</f>
        <v>425600</v>
      </c>
      <c r="H86" s="415">
        <v>425600</v>
      </c>
      <c r="I86" s="415"/>
      <c r="J86" s="415"/>
      <c r="K86" s="314">
        <f t="shared" si="8"/>
        <v>851200</v>
      </c>
    </row>
    <row r="87" spans="1:18" s="347" customFormat="1" ht="131.25" hidden="1" x14ac:dyDescent="0.2">
      <c r="A87" s="348" t="s">
        <v>291</v>
      </c>
      <c r="B87" s="348" t="s">
        <v>292</v>
      </c>
      <c r="C87" s="348" t="s">
        <v>280</v>
      </c>
      <c r="D87" s="349" t="s">
        <v>293</v>
      </c>
      <c r="E87" s="426"/>
      <c r="F87" s="427"/>
      <c r="G87" s="342">
        <f t="shared" si="9"/>
        <v>0</v>
      </c>
      <c r="H87" s="428"/>
      <c r="I87" s="428"/>
      <c r="J87" s="428"/>
      <c r="K87" s="314">
        <f t="shared" si="8"/>
        <v>0</v>
      </c>
    </row>
    <row r="88" spans="1:18" s="347" customFormat="1" ht="112.5" hidden="1" x14ac:dyDescent="0.2">
      <c r="A88" s="338" t="s">
        <v>303</v>
      </c>
      <c r="B88" s="338" t="s">
        <v>304</v>
      </c>
      <c r="C88" s="338" t="s">
        <v>92</v>
      </c>
      <c r="D88" s="344" t="s">
        <v>305</v>
      </c>
      <c r="E88" s="344" t="s">
        <v>655</v>
      </c>
      <c r="F88" s="431" t="s">
        <v>656</v>
      </c>
      <c r="G88" s="342">
        <f t="shared" si="9"/>
        <v>0</v>
      </c>
      <c r="H88" s="428"/>
      <c r="I88" s="428"/>
      <c r="J88" s="428"/>
      <c r="K88" s="314">
        <f t="shared" si="8"/>
        <v>0</v>
      </c>
    </row>
    <row r="89" spans="1:18" s="347" customFormat="1" ht="112.5" hidden="1" x14ac:dyDescent="0.2">
      <c r="A89" s="100" t="s">
        <v>264</v>
      </c>
      <c r="B89" s="100" t="s">
        <v>265</v>
      </c>
      <c r="C89" s="100" t="s">
        <v>266</v>
      </c>
      <c r="D89" s="432" t="s">
        <v>267</v>
      </c>
      <c r="E89" s="433"/>
      <c r="F89" s="434"/>
      <c r="G89" s="342">
        <f t="shared" si="9"/>
        <v>0</v>
      </c>
      <c r="H89" s="435"/>
      <c r="I89" s="435"/>
      <c r="J89" s="435"/>
      <c r="K89" s="314">
        <f t="shared" si="8"/>
        <v>0</v>
      </c>
    </row>
    <row r="90" spans="1:18" ht="187.5" hidden="1" x14ac:dyDescent="0.2">
      <c r="A90" s="100" t="s">
        <v>268</v>
      </c>
      <c r="B90" s="100" t="s">
        <v>269</v>
      </c>
      <c r="C90" s="100" t="s">
        <v>270</v>
      </c>
      <c r="D90" s="432" t="s">
        <v>657</v>
      </c>
      <c r="E90" s="433"/>
      <c r="F90" s="434"/>
      <c r="G90" s="342">
        <f t="shared" si="9"/>
        <v>0</v>
      </c>
      <c r="H90" s="435"/>
      <c r="I90" s="435"/>
      <c r="J90" s="435"/>
      <c r="K90" s="314">
        <f t="shared" si="8"/>
        <v>0</v>
      </c>
      <c r="L90" s="330">
        <f>G90-H90-I90</f>
        <v>0</v>
      </c>
      <c r="M90" s="330">
        <f>G90-I90-H90</f>
        <v>0</v>
      </c>
      <c r="R90" s="324">
        <f>I91+H91-G91</f>
        <v>0</v>
      </c>
    </row>
    <row r="91" spans="1:18" ht="37.5" hidden="1" x14ac:dyDescent="0.2">
      <c r="A91" s="100" t="s">
        <v>272</v>
      </c>
      <c r="B91" s="100" t="s">
        <v>273</v>
      </c>
      <c r="C91" s="100" t="s">
        <v>266</v>
      </c>
      <c r="D91" s="432" t="s">
        <v>274</v>
      </c>
      <c r="E91" s="436"/>
      <c r="F91" s="437"/>
      <c r="G91" s="342">
        <f t="shared" si="9"/>
        <v>0</v>
      </c>
      <c r="H91" s="438"/>
      <c r="I91" s="438"/>
      <c r="J91" s="438"/>
      <c r="K91" s="314">
        <f t="shared" si="8"/>
        <v>0</v>
      </c>
      <c r="L91" s="330">
        <f>G91-H91-I91</f>
        <v>0</v>
      </c>
      <c r="M91" s="330">
        <f>G91-I91-H91</f>
        <v>0</v>
      </c>
      <c r="R91" s="324">
        <f>I92+H92-G92</f>
        <v>0</v>
      </c>
    </row>
    <row r="92" spans="1:18" ht="56.25" hidden="1" x14ac:dyDescent="0.2">
      <c r="A92" s="100" t="s">
        <v>275</v>
      </c>
      <c r="B92" s="100" t="s">
        <v>276</v>
      </c>
      <c r="C92" s="100" t="s">
        <v>266</v>
      </c>
      <c r="D92" s="432" t="s">
        <v>277</v>
      </c>
      <c r="E92" s="436"/>
      <c r="F92" s="437"/>
      <c r="G92" s="342">
        <f t="shared" si="9"/>
        <v>0</v>
      </c>
      <c r="H92" s="438"/>
      <c r="I92" s="438"/>
      <c r="J92" s="438"/>
      <c r="K92" s="314">
        <f t="shared" si="8"/>
        <v>0</v>
      </c>
    </row>
    <row r="93" spans="1:18" ht="150" hidden="1" x14ac:dyDescent="0.2">
      <c r="A93" s="338" t="s">
        <v>294</v>
      </c>
      <c r="B93" s="338" t="s">
        <v>295</v>
      </c>
      <c r="C93" s="338"/>
      <c r="D93" s="345" t="s">
        <v>296</v>
      </c>
      <c r="E93" s="436"/>
      <c r="F93" s="437"/>
      <c r="G93" s="342">
        <f t="shared" si="9"/>
        <v>0</v>
      </c>
      <c r="H93" s="438"/>
      <c r="I93" s="438"/>
      <c r="J93" s="438"/>
      <c r="K93" s="314">
        <f t="shared" si="8"/>
        <v>0</v>
      </c>
    </row>
    <row r="94" spans="1:18" ht="93.75" hidden="1" x14ac:dyDescent="0.2">
      <c r="A94" s="100" t="s">
        <v>297</v>
      </c>
      <c r="B94" s="100" t="s">
        <v>298</v>
      </c>
      <c r="C94" s="100" t="s">
        <v>266</v>
      </c>
      <c r="D94" s="432" t="s">
        <v>299</v>
      </c>
      <c r="E94" s="436"/>
      <c r="F94" s="437"/>
      <c r="G94" s="342">
        <f t="shared" si="9"/>
        <v>0</v>
      </c>
      <c r="H94" s="438"/>
      <c r="I94" s="438"/>
      <c r="J94" s="438"/>
      <c r="K94" s="314">
        <f t="shared" si="8"/>
        <v>0</v>
      </c>
    </row>
    <row r="95" spans="1:18" ht="37.5" hidden="1" x14ac:dyDescent="0.2">
      <c r="A95" s="100" t="s">
        <v>300</v>
      </c>
      <c r="B95" s="100" t="s">
        <v>301</v>
      </c>
      <c r="C95" s="100" t="s">
        <v>266</v>
      </c>
      <c r="D95" s="432" t="s">
        <v>658</v>
      </c>
      <c r="E95" s="436"/>
      <c r="F95" s="437"/>
      <c r="G95" s="342">
        <f t="shared" si="9"/>
        <v>0</v>
      </c>
      <c r="H95" s="438"/>
      <c r="I95" s="438"/>
      <c r="J95" s="438"/>
      <c r="K95" s="314">
        <f t="shared" si="8"/>
        <v>0</v>
      </c>
      <c r="L95" s="330">
        <f>G95-H95-I95</f>
        <v>0</v>
      </c>
      <c r="M95" s="330">
        <f>G95-I95-H95</f>
        <v>0</v>
      </c>
      <c r="R95" s="324">
        <f>I96+H96-G96</f>
        <v>0</v>
      </c>
    </row>
    <row r="96" spans="1:18" ht="56.25" hidden="1" x14ac:dyDescent="0.2">
      <c r="A96" s="338" t="s">
        <v>306</v>
      </c>
      <c r="B96" s="338" t="s">
        <v>307</v>
      </c>
      <c r="C96" s="338" t="s">
        <v>114</v>
      </c>
      <c r="D96" s="345" t="s">
        <v>308</v>
      </c>
      <c r="E96" s="426"/>
      <c r="F96" s="427"/>
      <c r="G96" s="342">
        <f t="shared" si="9"/>
        <v>0</v>
      </c>
      <c r="H96" s="428"/>
      <c r="I96" s="428"/>
      <c r="J96" s="428"/>
      <c r="K96" s="314">
        <f t="shared" si="8"/>
        <v>0</v>
      </c>
      <c r="L96" s="330">
        <f>G96-H96-I96</f>
        <v>0</v>
      </c>
      <c r="M96" s="330">
        <f>G96-I96-H96</f>
        <v>0</v>
      </c>
      <c r="R96" s="324">
        <f>I97+H97-G97</f>
        <v>0</v>
      </c>
    </row>
    <row r="97" spans="1:18" ht="375" hidden="1" x14ac:dyDescent="0.2">
      <c r="A97" s="100" t="s">
        <v>309</v>
      </c>
      <c r="B97" s="100" t="s">
        <v>310</v>
      </c>
      <c r="C97" s="100" t="s">
        <v>311</v>
      </c>
      <c r="D97" s="432" t="s">
        <v>659</v>
      </c>
      <c r="E97" s="439"/>
      <c r="F97" s="440"/>
      <c r="G97" s="342">
        <f t="shared" si="9"/>
        <v>0</v>
      </c>
      <c r="H97" s="435"/>
      <c r="I97" s="435"/>
      <c r="J97" s="435"/>
      <c r="K97" s="314">
        <f t="shared" si="8"/>
        <v>0</v>
      </c>
      <c r="L97" s="330">
        <f>G97-H97-I97</f>
        <v>0</v>
      </c>
      <c r="M97" s="330">
        <f>G97-I97-H97</f>
        <v>0</v>
      </c>
      <c r="R97" s="324">
        <f>I98+H98-G98</f>
        <v>0</v>
      </c>
    </row>
    <row r="98" spans="1:18" ht="75" hidden="1" x14ac:dyDescent="0.2">
      <c r="A98" s="100" t="s">
        <v>319</v>
      </c>
      <c r="B98" s="100" t="s">
        <v>320</v>
      </c>
      <c r="C98" s="100">
        <v>1090</v>
      </c>
      <c r="D98" s="432" t="s">
        <v>321</v>
      </c>
      <c r="E98" s="426"/>
      <c r="F98" s="427"/>
      <c r="G98" s="342">
        <f t="shared" si="9"/>
        <v>0</v>
      </c>
      <c r="H98" s="428"/>
      <c r="I98" s="428"/>
      <c r="J98" s="428"/>
      <c r="K98" s="314">
        <f t="shared" si="8"/>
        <v>0</v>
      </c>
      <c r="L98" s="330">
        <f>G98-H98-I98</f>
        <v>0</v>
      </c>
      <c r="M98" s="330">
        <f>G98-I98-H98</f>
        <v>0</v>
      </c>
    </row>
    <row r="99" spans="1:18" ht="75" hidden="1" x14ac:dyDescent="0.2">
      <c r="A99" s="560" t="s">
        <v>322</v>
      </c>
      <c r="B99" s="560">
        <v>3242</v>
      </c>
      <c r="C99" s="560">
        <v>1090</v>
      </c>
      <c r="D99" s="576" t="s">
        <v>45</v>
      </c>
      <c r="E99" s="441" t="s">
        <v>660</v>
      </c>
      <c r="F99" s="341" t="s">
        <v>612</v>
      </c>
      <c r="G99" s="442">
        <f t="shared" si="9"/>
        <v>0</v>
      </c>
      <c r="H99" s="443"/>
      <c r="I99" s="443"/>
      <c r="J99" s="443"/>
      <c r="K99" s="314">
        <f t="shared" si="8"/>
        <v>0</v>
      </c>
      <c r="L99" s="330"/>
      <c r="M99" s="330"/>
    </row>
    <row r="100" spans="1:18" ht="75" customHeight="1" x14ac:dyDescent="0.2">
      <c r="A100" s="561"/>
      <c r="B100" s="561"/>
      <c r="C100" s="561"/>
      <c r="D100" s="564"/>
      <c r="E100" s="441" t="s">
        <v>661</v>
      </c>
      <c r="F100" s="335" t="s">
        <v>662</v>
      </c>
      <c r="G100" s="368">
        <f t="shared" si="9"/>
        <v>10021800</v>
      </c>
      <c r="H100" s="415">
        <v>10021800</v>
      </c>
      <c r="I100" s="415"/>
      <c r="J100" s="415"/>
      <c r="K100" s="314">
        <f t="shared" si="8"/>
        <v>20043600</v>
      </c>
      <c r="L100" s="330">
        <f>G100-H100-I100</f>
        <v>0</v>
      </c>
      <c r="M100" s="330">
        <f>G100-I100-H100</f>
        <v>0</v>
      </c>
      <c r="R100" s="324">
        <f>I101+H101-G101</f>
        <v>0</v>
      </c>
    </row>
    <row r="101" spans="1:18" s="347" customFormat="1" ht="131.25" hidden="1" x14ac:dyDescent="0.2">
      <c r="A101" s="562"/>
      <c r="B101" s="562"/>
      <c r="C101" s="562"/>
      <c r="D101" s="565"/>
      <c r="E101" s="444" t="s">
        <v>663</v>
      </c>
      <c r="F101" s="445" t="s">
        <v>656</v>
      </c>
      <c r="G101" s="368">
        <f t="shared" si="9"/>
        <v>0</v>
      </c>
      <c r="H101" s="415"/>
      <c r="I101" s="415"/>
      <c r="J101" s="415"/>
      <c r="K101" s="314">
        <f t="shared" si="8"/>
        <v>0</v>
      </c>
    </row>
    <row r="102" spans="1:18" s="347" customFormat="1" ht="75" hidden="1" x14ac:dyDescent="0.2">
      <c r="A102" s="338" t="s">
        <v>664</v>
      </c>
      <c r="B102" s="338" t="s">
        <v>62</v>
      </c>
      <c r="C102" s="338" t="s">
        <v>59</v>
      </c>
      <c r="D102" s="339" t="s">
        <v>665</v>
      </c>
      <c r="E102" s="446"/>
      <c r="F102" s="447"/>
      <c r="G102" s="342">
        <f t="shared" si="9"/>
        <v>0</v>
      </c>
      <c r="H102" s="428"/>
      <c r="I102" s="428"/>
      <c r="J102" s="428"/>
      <c r="K102" s="314">
        <f t="shared" si="8"/>
        <v>0</v>
      </c>
    </row>
    <row r="103" spans="1:18" s="347" customFormat="1" ht="75" x14ac:dyDescent="0.2">
      <c r="A103" s="560" t="s">
        <v>349</v>
      </c>
      <c r="B103" s="560" t="s">
        <v>58</v>
      </c>
      <c r="C103" s="560" t="s">
        <v>59</v>
      </c>
      <c r="D103" s="577" t="s">
        <v>179</v>
      </c>
      <c r="E103" s="426" t="s">
        <v>631</v>
      </c>
      <c r="F103" s="427" t="s">
        <v>632</v>
      </c>
      <c r="G103" s="368">
        <f t="shared" si="9"/>
        <v>1593900</v>
      </c>
      <c r="H103" s="415">
        <v>1593900</v>
      </c>
      <c r="I103" s="415"/>
      <c r="J103" s="415"/>
      <c r="K103" s="314">
        <f t="shared" si="8"/>
        <v>3187800</v>
      </c>
    </row>
    <row r="104" spans="1:18" s="347" customFormat="1" ht="53.25" customHeight="1" x14ac:dyDescent="0.2">
      <c r="A104" s="561"/>
      <c r="B104" s="561"/>
      <c r="C104" s="561"/>
      <c r="D104" s="578"/>
      <c r="E104" s="441" t="s">
        <v>661</v>
      </c>
      <c r="F104" s="335" t="s">
        <v>662</v>
      </c>
      <c r="G104" s="368">
        <f t="shared" si="9"/>
        <v>7356300</v>
      </c>
      <c r="H104" s="415">
        <v>7356300</v>
      </c>
      <c r="I104" s="415"/>
      <c r="J104" s="415"/>
      <c r="K104" s="314">
        <f t="shared" si="8"/>
        <v>14712600</v>
      </c>
    </row>
    <row r="105" spans="1:18" s="347" customFormat="1" ht="56.25" x14ac:dyDescent="0.2">
      <c r="A105" s="410" t="s">
        <v>350</v>
      </c>
      <c r="B105" s="410"/>
      <c r="C105" s="410"/>
      <c r="D105" s="362" t="s">
        <v>666</v>
      </c>
      <c r="E105" s="363"/>
      <c r="F105" s="364"/>
      <c r="G105" s="329">
        <f>G106</f>
        <v>676500</v>
      </c>
      <c r="H105" s="329">
        <f>H106</f>
        <v>476500</v>
      </c>
      <c r="I105" s="329">
        <f>I106</f>
        <v>200000</v>
      </c>
      <c r="J105" s="329">
        <f>J106</f>
        <v>200000</v>
      </c>
      <c r="K105" s="314">
        <f t="shared" si="8"/>
        <v>1553000</v>
      </c>
    </row>
    <row r="106" spans="1:18" s="347" customFormat="1" ht="56.25" x14ac:dyDescent="0.2">
      <c r="A106" s="410" t="s">
        <v>352</v>
      </c>
      <c r="B106" s="410"/>
      <c r="C106" s="410"/>
      <c r="D106" s="362" t="s">
        <v>666</v>
      </c>
      <c r="E106" s="363"/>
      <c r="F106" s="364"/>
      <c r="G106" s="329">
        <f>SUM(G107:G111)</f>
        <v>676500</v>
      </c>
      <c r="H106" s="329">
        <f>SUM(H107:H111)</f>
        <v>476500</v>
      </c>
      <c r="I106" s="329">
        <f>SUM(I107:I111)</f>
        <v>200000</v>
      </c>
      <c r="J106" s="329">
        <f>SUM(J107:J111)</f>
        <v>200000</v>
      </c>
      <c r="K106" s="314">
        <f t="shared" si="8"/>
        <v>1553000</v>
      </c>
    </row>
    <row r="107" spans="1:18" s="347" customFormat="1" ht="93.75" hidden="1" x14ac:dyDescent="0.3">
      <c r="A107" s="100" t="s">
        <v>353</v>
      </c>
      <c r="B107" s="100" t="s">
        <v>279</v>
      </c>
      <c r="C107" s="448" t="s">
        <v>280</v>
      </c>
      <c r="D107" s="449" t="s">
        <v>667</v>
      </c>
      <c r="E107" s="426" t="s">
        <v>649</v>
      </c>
      <c r="F107" s="427" t="s">
        <v>650</v>
      </c>
      <c r="G107" s="442">
        <f>H107+I107</f>
        <v>0</v>
      </c>
      <c r="H107" s="428"/>
      <c r="I107" s="428"/>
      <c r="J107" s="428"/>
      <c r="K107" s="314">
        <f t="shared" si="8"/>
        <v>0</v>
      </c>
    </row>
    <row r="108" spans="1:18" s="347" customFormat="1" ht="75" x14ac:dyDescent="0.2">
      <c r="A108" s="338" t="s">
        <v>354</v>
      </c>
      <c r="B108" s="338" t="s">
        <v>355</v>
      </c>
      <c r="C108" s="429" t="s">
        <v>280</v>
      </c>
      <c r="D108" s="343" t="s">
        <v>356</v>
      </c>
      <c r="E108" s="426" t="s">
        <v>668</v>
      </c>
      <c r="F108" s="335" t="s">
        <v>669</v>
      </c>
      <c r="G108" s="368">
        <f>H108+I108</f>
        <v>204900</v>
      </c>
      <c r="H108" s="415">
        <v>204900</v>
      </c>
      <c r="I108" s="415"/>
      <c r="J108" s="415"/>
      <c r="K108" s="314">
        <f t="shared" si="8"/>
        <v>409800</v>
      </c>
      <c r="L108" s="347" t="s">
        <v>670</v>
      </c>
    </row>
    <row r="109" spans="1:18" s="450" customFormat="1" ht="75" x14ac:dyDescent="0.2">
      <c r="A109" s="338" t="s">
        <v>357</v>
      </c>
      <c r="B109" s="338" t="s">
        <v>358</v>
      </c>
      <c r="C109" s="338" t="s">
        <v>280</v>
      </c>
      <c r="D109" s="343" t="s">
        <v>359</v>
      </c>
      <c r="E109" s="426" t="s">
        <v>668</v>
      </c>
      <c r="F109" s="335" t="s">
        <v>669</v>
      </c>
      <c r="G109" s="368">
        <f>H109+I109</f>
        <v>271600</v>
      </c>
      <c r="H109" s="415">
        <v>271600</v>
      </c>
      <c r="I109" s="415"/>
      <c r="J109" s="415"/>
      <c r="K109" s="314">
        <f t="shared" si="8"/>
        <v>543200</v>
      </c>
    </row>
    <row r="110" spans="1:18" s="347" customFormat="1" ht="187.5" hidden="1" x14ac:dyDescent="0.2">
      <c r="A110" s="100" t="s">
        <v>360</v>
      </c>
      <c r="B110" s="100" t="s">
        <v>347</v>
      </c>
      <c r="C110" s="100" t="s">
        <v>59</v>
      </c>
      <c r="D110" s="432" t="s">
        <v>671</v>
      </c>
      <c r="E110" s="436"/>
      <c r="F110" s="437"/>
      <c r="G110" s="342">
        <f>H110+I110</f>
        <v>0</v>
      </c>
      <c r="H110" s="438"/>
      <c r="I110" s="438"/>
      <c r="J110" s="438"/>
      <c r="K110" s="314">
        <f t="shared" si="8"/>
        <v>0</v>
      </c>
    </row>
    <row r="111" spans="1:18" ht="93.75" x14ac:dyDescent="0.2">
      <c r="A111" s="338" t="s">
        <v>362</v>
      </c>
      <c r="B111" s="338" t="s">
        <v>58</v>
      </c>
      <c r="C111" s="338" t="s">
        <v>59</v>
      </c>
      <c r="D111" s="343" t="s">
        <v>60</v>
      </c>
      <c r="E111" s="426" t="s">
        <v>649</v>
      </c>
      <c r="F111" s="427" t="s">
        <v>650</v>
      </c>
      <c r="G111" s="368">
        <f>H111+I111</f>
        <v>200000</v>
      </c>
      <c r="H111" s="415"/>
      <c r="I111" s="415">
        <v>200000</v>
      </c>
      <c r="J111" s="415">
        <v>200000</v>
      </c>
      <c r="K111" s="314">
        <f t="shared" si="8"/>
        <v>600000</v>
      </c>
      <c r="L111" s="330" t="s">
        <v>672</v>
      </c>
      <c r="M111" s="330">
        <f>G111-I111-H111</f>
        <v>0</v>
      </c>
      <c r="R111" s="324">
        <f>I112+H112-G112</f>
        <v>0</v>
      </c>
    </row>
    <row r="112" spans="1:18" ht="75" x14ac:dyDescent="0.2">
      <c r="A112" s="410" t="s">
        <v>363</v>
      </c>
      <c r="B112" s="410"/>
      <c r="C112" s="410"/>
      <c r="D112" s="451" t="s">
        <v>364</v>
      </c>
      <c r="E112" s="363"/>
      <c r="F112" s="364"/>
      <c r="G112" s="329">
        <f>G113</f>
        <v>305312800</v>
      </c>
      <c r="H112" s="329">
        <f>H113</f>
        <v>303642800</v>
      </c>
      <c r="I112" s="329">
        <f>I113</f>
        <v>1670000</v>
      </c>
      <c r="J112" s="329">
        <f>J113</f>
        <v>1280000</v>
      </c>
      <c r="K112" s="314">
        <f t="shared" si="8"/>
        <v>611905600</v>
      </c>
      <c r="L112" s="330">
        <f>G112-H112-I112</f>
        <v>0</v>
      </c>
      <c r="M112" s="330">
        <f>G112-I112-H112</f>
        <v>0</v>
      </c>
      <c r="N112" s="452">
        <f>G112-G148-G159</f>
        <v>304042800</v>
      </c>
      <c r="O112" s="452">
        <f>H112-H148-H159</f>
        <v>302762800</v>
      </c>
      <c r="P112" s="452"/>
      <c r="R112" s="324">
        <f>I113+H113-G113</f>
        <v>0</v>
      </c>
    </row>
    <row r="113" spans="1:18" s="347" customFormat="1" ht="48" customHeight="1" x14ac:dyDescent="0.2">
      <c r="A113" s="410" t="s">
        <v>365</v>
      </c>
      <c r="B113" s="410"/>
      <c r="C113" s="410"/>
      <c r="D113" s="451" t="s">
        <v>364</v>
      </c>
      <c r="E113" s="363"/>
      <c r="F113" s="364"/>
      <c r="G113" s="329">
        <f>SUM(G115:G160)</f>
        <v>305312800</v>
      </c>
      <c r="H113" s="329">
        <f>SUM(H115:H160)</f>
        <v>303642800</v>
      </c>
      <c r="I113" s="329">
        <f>SUM(I115:I160)</f>
        <v>1670000</v>
      </c>
      <c r="J113" s="329">
        <f>SUM(J115:J160)</f>
        <v>1280000</v>
      </c>
      <c r="K113" s="314">
        <f t="shared" si="8"/>
        <v>611905600</v>
      </c>
    </row>
    <row r="114" spans="1:18" s="347" customFormat="1" ht="37.5" hidden="1" x14ac:dyDescent="0.2">
      <c r="A114" s="385" t="s">
        <v>366</v>
      </c>
      <c r="B114" s="385" t="s">
        <v>122</v>
      </c>
      <c r="C114" s="385"/>
      <c r="D114" s="400" t="s">
        <v>123</v>
      </c>
      <c r="E114" s="426"/>
      <c r="F114" s="427"/>
      <c r="G114" s="368">
        <f>SUBTOTAL(9,G115:G116)</f>
        <v>70421600</v>
      </c>
      <c r="H114" s="368">
        <f>SUBTOTAL(9,H115:H116)</f>
        <v>70421600</v>
      </c>
      <c r="I114" s="368">
        <f>SUBTOTAL(9,I115:I116)</f>
        <v>0</v>
      </c>
      <c r="J114" s="368">
        <f>SUBTOTAL(9,J115:J116)</f>
        <v>0</v>
      </c>
      <c r="K114" s="314">
        <f t="shared" si="8"/>
        <v>0</v>
      </c>
      <c r="R114" s="324"/>
    </row>
    <row r="115" spans="1:18" ht="75" x14ac:dyDescent="0.2">
      <c r="A115" s="388" t="s">
        <v>367</v>
      </c>
      <c r="B115" s="389">
        <v>1101</v>
      </c>
      <c r="C115" s="388" t="s">
        <v>125</v>
      </c>
      <c r="D115" s="453" t="s">
        <v>126</v>
      </c>
      <c r="E115" s="426" t="s">
        <v>673</v>
      </c>
      <c r="F115" s="335" t="s">
        <v>674</v>
      </c>
      <c r="G115" s="368">
        <f t="shared" ref="G115:G132" si="10">H115+I115</f>
        <v>66316000</v>
      </c>
      <c r="H115" s="428">
        <v>66316000</v>
      </c>
      <c r="I115" s="428"/>
      <c r="J115" s="428"/>
      <c r="K115" s="314">
        <f t="shared" si="8"/>
        <v>132632000</v>
      </c>
      <c r="L115" s="330"/>
      <c r="M115" s="330"/>
      <c r="R115" s="324"/>
    </row>
    <row r="116" spans="1:18" ht="75" x14ac:dyDescent="0.2">
      <c r="A116" s="388" t="s">
        <v>368</v>
      </c>
      <c r="B116" s="389">
        <v>1102</v>
      </c>
      <c r="C116" s="388" t="s">
        <v>125</v>
      </c>
      <c r="D116" s="453" t="s">
        <v>128</v>
      </c>
      <c r="E116" s="426" t="s">
        <v>673</v>
      </c>
      <c r="F116" s="335" t="s">
        <v>674</v>
      </c>
      <c r="G116" s="368">
        <f t="shared" si="10"/>
        <v>4105600</v>
      </c>
      <c r="H116" s="428">
        <v>4105600</v>
      </c>
      <c r="I116" s="428"/>
      <c r="J116" s="428"/>
      <c r="K116" s="314">
        <f t="shared" si="8"/>
        <v>8211200</v>
      </c>
      <c r="L116" s="330"/>
      <c r="M116" s="330"/>
      <c r="R116" s="324"/>
    </row>
    <row r="117" spans="1:18" s="347" customFormat="1" ht="75" x14ac:dyDescent="0.2">
      <c r="A117" s="332" t="s">
        <v>369</v>
      </c>
      <c r="B117" s="332" t="s">
        <v>68</v>
      </c>
      <c r="C117" s="332" t="s">
        <v>69</v>
      </c>
      <c r="D117" s="333" t="s">
        <v>370</v>
      </c>
      <c r="E117" s="426" t="s">
        <v>673</v>
      </c>
      <c r="F117" s="335" t="s">
        <v>674</v>
      </c>
      <c r="G117" s="368">
        <f t="shared" si="10"/>
        <v>1459300</v>
      </c>
      <c r="H117" s="428">
        <v>1459300</v>
      </c>
      <c r="I117" s="428"/>
      <c r="J117" s="428"/>
      <c r="K117" s="314">
        <f t="shared" si="8"/>
        <v>2918600</v>
      </c>
      <c r="R117" s="324">
        <f>I118+H118-G118</f>
        <v>0</v>
      </c>
    </row>
    <row r="118" spans="1:18" ht="56.25" hidden="1" x14ac:dyDescent="0.2">
      <c r="A118" s="338" t="s">
        <v>675</v>
      </c>
      <c r="B118" s="338" t="s">
        <v>131</v>
      </c>
      <c r="C118" s="338" t="s">
        <v>69</v>
      </c>
      <c r="D118" s="344" t="s">
        <v>70</v>
      </c>
      <c r="E118" s="426"/>
      <c r="F118" s="427"/>
      <c r="G118" s="368">
        <f t="shared" si="10"/>
        <v>0</v>
      </c>
      <c r="H118" s="428"/>
      <c r="I118" s="428"/>
      <c r="J118" s="428"/>
      <c r="K118" s="314">
        <f t="shared" si="8"/>
        <v>0</v>
      </c>
      <c r="L118" s="330">
        <f>G118-H118-I118</f>
        <v>0</v>
      </c>
      <c r="M118" s="330">
        <f>G118-I118-H118</f>
        <v>0</v>
      </c>
      <c r="R118" s="324">
        <f>I119+H119-G119</f>
        <v>0</v>
      </c>
    </row>
    <row r="119" spans="1:18" ht="75" x14ac:dyDescent="0.2">
      <c r="A119" s="560" t="s">
        <v>371</v>
      </c>
      <c r="B119" s="560" t="s">
        <v>358</v>
      </c>
      <c r="C119" s="560" t="s">
        <v>280</v>
      </c>
      <c r="D119" s="579" t="s">
        <v>359</v>
      </c>
      <c r="E119" s="339" t="s">
        <v>676</v>
      </c>
      <c r="F119" s="426" t="s">
        <v>677</v>
      </c>
      <c r="G119" s="368">
        <f t="shared" si="10"/>
        <v>424800</v>
      </c>
      <c r="H119" s="415">
        <v>424800</v>
      </c>
      <c r="I119" s="415"/>
      <c r="J119" s="415"/>
      <c r="K119" s="314">
        <f t="shared" si="8"/>
        <v>849600</v>
      </c>
      <c r="L119" s="330">
        <f>G119-H119-I119</f>
        <v>0</v>
      </c>
      <c r="M119" s="330">
        <f>G119-I119-H119</f>
        <v>0</v>
      </c>
      <c r="R119" s="324">
        <f>I120+H120-G120</f>
        <v>0</v>
      </c>
    </row>
    <row r="120" spans="1:18" ht="75" x14ac:dyDescent="0.2">
      <c r="A120" s="562"/>
      <c r="B120" s="562"/>
      <c r="C120" s="562"/>
      <c r="D120" s="565"/>
      <c r="E120" s="426" t="s">
        <v>678</v>
      </c>
      <c r="F120" s="335" t="s">
        <v>679</v>
      </c>
      <c r="G120" s="368">
        <f t="shared" si="10"/>
        <v>278800</v>
      </c>
      <c r="H120" s="415">
        <v>278800</v>
      </c>
      <c r="I120" s="415"/>
      <c r="J120" s="415"/>
      <c r="K120" s="314">
        <f t="shared" si="8"/>
        <v>557600</v>
      </c>
      <c r="L120" s="330">
        <f>G120-H120-I120</f>
        <v>0</v>
      </c>
      <c r="M120" s="330">
        <f>G120-I120-H120</f>
        <v>0</v>
      </c>
      <c r="R120" s="324">
        <f>I121+H121-G121</f>
        <v>0</v>
      </c>
    </row>
    <row r="121" spans="1:18" s="347" customFormat="1" ht="75" x14ac:dyDescent="0.2">
      <c r="A121" s="338" t="s">
        <v>372</v>
      </c>
      <c r="B121" s="338" t="s">
        <v>373</v>
      </c>
      <c r="C121" s="338" t="s">
        <v>280</v>
      </c>
      <c r="D121" s="343" t="s">
        <v>374</v>
      </c>
      <c r="E121" s="339" t="s">
        <v>676</v>
      </c>
      <c r="F121" s="355" t="s">
        <v>677</v>
      </c>
      <c r="G121" s="368">
        <f t="shared" si="10"/>
        <v>200000</v>
      </c>
      <c r="H121" s="415">
        <v>200000</v>
      </c>
      <c r="I121" s="415"/>
      <c r="J121" s="415"/>
      <c r="K121" s="314">
        <f t="shared" si="8"/>
        <v>400000</v>
      </c>
    </row>
    <row r="122" spans="1:18" s="347" customFormat="1" ht="75" x14ac:dyDescent="0.2">
      <c r="A122" s="385" t="s">
        <v>375</v>
      </c>
      <c r="B122" s="385" t="s">
        <v>376</v>
      </c>
      <c r="C122" s="385" t="s">
        <v>377</v>
      </c>
      <c r="D122" s="400" t="s">
        <v>378</v>
      </c>
      <c r="E122" s="426" t="s">
        <v>673</v>
      </c>
      <c r="F122" s="335" t="s">
        <v>674</v>
      </c>
      <c r="G122" s="368">
        <f t="shared" si="10"/>
        <v>28167200</v>
      </c>
      <c r="H122" s="415">
        <v>28167200</v>
      </c>
      <c r="I122" s="415"/>
      <c r="J122" s="415"/>
      <c r="K122" s="314">
        <f t="shared" si="8"/>
        <v>56334400</v>
      </c>
    </row>
    <row r="123" spans="1:18" ht="75" x14ac:dyDescent="0.2">
      <c r="A123" s="338" t="s">
        <v>379</v>
      </c>
      <c r="B123" s="338" t="s">
        <v>380</v>
      </c>
      <c r="C123" s="338" t="s">
        <v>381</v>
      </c>
      <c r="D123" s="344" t="s">
        <v>382</v>
      </c>
      <c r="E123" s="426" t="s">
        <v>673</v>
      </c>
      <c r="F123" s="335" t="s">
        <v>674</v>
      </c>
      <c r="G123" s="368">
        <f t="shared" si="10"/>
        <v>22331100</v>
      </c>
      <c r="H123" s="415">
        <v>22331100</v>
      </c>
      <c r="I123" s="428"/>
      <c r="J123" s="428"/>
      <c r="K123" s="314">
        <f t="shared" si="8"/>
        <v>44662200</v>
      </c>
      <c r="L123" s="330">
        <f>G123-H123-I123</f>
        <v>0</v>
      </c>
      <c r="M123" s="330">
        <f>G123-I123-H123</f>
        <v>0</v>
      </c>
      <c r="R123" s="324">
        <f>I124+H124-G124</f>
        <v>0</v>
      </c>
    </row>
    <row r="124" spans="1:18" ht="75" x14ac:dyDescent="0.2">
      <c r="A124" s="338" t="s">
        <v>383</v>
      </c>
      <c r="B124" s="338" t="s">
        <v>384</v>
      </c>
      <c r="C124" s="338" t="s">
        <v>385</v>
      </c>
      <c r="D124" s="344" t="s">
        <v>386</v>
      </c>
      <c r="E124" s="426" t="s">
        <v>673</v>
      </c>
      <c r="F124" s="335" t="s">
        <v>674</v>
      </c>
      <c r="G124" s="368">
        <f t="shared" si="10"/>
        <v>27845300</v>
      </c>
      <c r="H124" s="415">
        <v>27845300</v>
      </c>
      <c r="I124" s="428"/>
      <c r="J124" s="428"/>
      <c r="K124" s="314">
        <f t="shared" si="8"/>
        <v>55690600</v>
      </c>
      <c r="L124" s="330">
        <f>G124-H124-I124</f>
        <v>0</v>
      </c>
      <c r="M124" s="330">
        <f>G124-I124-H124</f>
        <v>0</v>
      </c>
      <c r="R124" s="324">
        <f>I125+H125-G125</f>
        <v>0</v>
      </c>
    </row>
    <row r="125" spans="1:18" s="347" customFormat="1" ht="75" x14ac:dyDescent="0.2">
      <c r="A125" s="338" t="s">
        <v>387</v>
      </c>
      <c r="B125" s="338" t="s">
        <v>388</v>
      </c>
      <c r="C125" s="338" t="s">
        <v>385</v>
      </c>
      <c r="D125" s="344" t="s">
        <v>389</v>
      </c>
      <c r="E125" s="426" t="s">
        <v>673</v>
      </c>
      <c r="F125" s="335" t="s">
        <v>674</v>
      </c>
      <c r="G125" s="368">
        <f t="shared" si="10"/>
        <v>36664700</v>
      </c>
      <c r="H125" s="415">
        <v>35664700</v>
      </c>
      <c r="I125" s="428">
        <v>1000000</v>
      </c>
      <c r="J125" s="428">
        <v>1000000</v>
      </c>
      <c r="K125" s="314">
        <f t="shared" si="8"/>
        <v>74329400</v>
      </c>
    </row>
    <row r="126" spans="1:18" ht="75" x14ac:dyDescent="0.2">
      <c r="A126" s="560" t="s">
        <v>390</v>
      </c>
      <c r="B126" s="560" t="s">
        <v>391</v>
      </c>
      <c r="C126" s="560" t="s">
        <v>392</v>
      </c>
      <c r="D126" s="344" t="s">
        <v>393</v>
      </c>
      <c r="E126" s="426" t="s">
        <v>673</v>
      </c>
      <c r="F126" s="335" t="s">
        <v>674</v>
      </c>
      <c r="G126" s="368">
        <f t="shared" si="10"/>
        <v>7472500</v>
      </c>
      <c r="H126" s="368">
        <v>7472500</v>
      </c>
      <c r="I126" s="435"/>
      <c r="J126" s="435"/>
      <c r="K126" s="314">
        <f t="shared" si="8"/>
        <v>14945000</v>
      </c>
      <c r="L126" s="330">
        <f>G126-H126-I126</f>
        <v>0</v>
      </c>
      <c r="M126" s="330">
        <f>G126-I126-H126</f>
        <v>0</v>
      </c>
      <c r="R126" s="324">
        <f>I127+H127-G127</f>
        <v>0</v>
      </c>
    </row>
    <row r="127" spans="1:18" ht="75" x14ac:dyDescent="0.2">
      <c r="A127" s="562"/>
      <c r="B127" s="562"/>
      <c r="C127" s="562"/>
      <c r="D127" s="343" t="s">
        <v>393</v>
      </c>
      <c r="E127" s="358" t="s">
        <v>680</v>
      </c>
      <c r="F127" s="335" t="s">
        <v>681</v>
      </c>
      <c r="G127" s="368">
        <f t="shared" si="10"/>
        <v>1034200</v>
      </c>
      <c r="H127" s="368">
        <v>1034200</v>
      </c>
      <c r="I127" s="368"/>
      <c r="J127" s="368"/>
      <c r="K127" s="314">
        <f t="shared" si="8"/>
        <v>2068400</v>
      </c>
      <c r="L127" s="330">
        <f>G127-H127-I127</f>
        <v>0</v>
      </c>
      <c r="M127" s="330">
        <f>G127-I127-H127</f>
        <v>0</v>
      </c>
      <c r="R127" s="324">
        <f>I128+H128-G128</f>
        <v>0</v>
      </c>
    </row>
    <row r="128" spans="1:18" ht="75" x14ac:dyDescent="0.2">
      <c r="A128" s="560" t="s">
        <v>394</v>
      </c>
      <c r="B128" s="560" t="s">
        <v>395</v>
      </c>
      <c r="C128" s="560" t="s">
        <v>392</v>
      </c>
      <c r="D128" s="579" t="s">
        <v>396</v>
      </c>
      <c r="E128" s="358" t="s">
        <v>621</v>
      </c>
      <c r="F128" s="335" t="s">
        <v>622</v>
      </c>
      <c r="G128" s="368">
        <f t="shared" si="10"/>
        <v>58200</v>
      </c>
      <c r="H128" s="368">
        <v>58200</v>
      </c>
      <c r="I128" s="368"/>
      <c r="J128" s="368"/>
      <c r="K128" s="314">
        <f t="shared" si="8"/>
        <v>116400</v>
      </c>
      <c r="L128" s="330">
        <f>G128-H128-I128</f>
        <v>0</v>
      </c>
      <c r="M128" s="330">
        <f>G128-I128-H128</f>
        <v>0</v>
      </c>
      <c r="R128" s="324">
        <f>I129+H129-G129</f>
        <v>0</v>
      </c>
    </row>
    <row r="129" spans="1:18" s="347" customFormat="1" ht="75" x14ac:dyDescent="0.2">
      <c r="A129" s="561"/>
      <c r="B129" s="561"/>
      <c r="C129" s="561"/>
      <c r="D129" s="564"/>
      <c r="E129" s="426" t="s">
        <v>682</v>
      </c>
      <c r="F129" s="335" t="s">
        <v>683</v>
      </c>
      <c r="G129" s="368">
        <f t="shared" si="10"/>
        <v>180000</v>
      </c>
      <c r="H129" s="368">
        <v>180000</v>
      </c>
      <c r="I129" s="368"/>
      <c r="J129" s="368"/>
      <c r="K129" s="314">
        <f t="shared" si="8"/>
        <v>360000</v>
      </c>
    </row>
    <row r="130" spans="1:18" s="347" customFormat="1" ht="75" x14ac:dyDescent="0.2">
      <c r="A130" s="561"/>
      <c r="B130" s="561"/>
      <c r="C130" s="561"/>
      <c r="D130" s="564"/>
      <c r="E130" s="441" t="s">
        <v>661</v>
      </c>
      <c r="F130" s="335" t="s">
        <v>662</v>
      </c>
      <c r="G130" s="368">
        <f t="shared" si="10"/>
        <v>220000</v>
      </c>
      <c r="H130" s="368">
        <v>220000</v>
      </c>
      <c r="I130" s="368"/>
      <c r="J130" s="368"/>
      <c r="K130" s="314">
        <f t="shared" si="8"/>
        <v>440000</v>
      </c>
    </row>
    <row r="131" spans="1:18" s="347" customFormat="1" ht="75" x14ac:dyDescent="0.2">
      <c r="A131" s="561"/>
      <c r="B131" s="561"/>
      <c r="C131" s="561"/>
      <c r="D131" s="564"/>
      <c r="E131" s="426" t="s">
        <v>673</v>
      </c>
      <c r="F131" s="335" t="s">
        <v>674</v>
      </c>
      <c r="G131" s="454">
        <f t="shared" si="10"/>
        <v>2862500</v>
      </c>
      <c r="H131" s="454">
        <v>2862500</v>
      </c>
      <c r="I131" s="368"/>
      <c r="J131" s="368"/>
      <c r="K131" s="314">
        <f t="shared" si="8"/>
        <v>5725000</v>
      </c>
    </row>
    <row r="132" spans="1:18" s="347" customFormat="1" ht="75" x14ac:dyDescent="0.2">
      <c r="A132" s="561"/>
      <c r="B132" s="561"/>
      <c r="C132" s="561"/>
      <c r="D132" s="564"/>
      <c r="E132" s="339" t="s">
        <v>676</v>
      </c>
      <c r="F132" s="355" t="s">
        <v>677</v>
      </c>
      <c r="G132" s="454">
        <f t="shared" si="10"/>
        <v>360000</v>
      </c>
      <c r="H132" s="454">
        <v>360000</v>
      </c>
      <c r="I132" s="368"/>
      <c r="J132" s="368"/>
      <c r="K132" s="314">
        <f t="shared" si="8"/>
        <v>720000</v>
      </c>
    </row>
    <row r="133" spans="1:18" ht="75" x14ac:dyDescent="0.2">
      <c r="A133" s="560" t="s">
        <v>397</v>
      </c>
      <c r="B133" s="560" t="s">
        <v>398</v>
      </c>
      <c r="C133" s="560" t="s">
        <v>399</v>
      </c>
      <c r="D133" s="582" t="s">
        <v>400</v>
      </c>
      <c r="E133" s="339" t="s">
        <v>684</v>
      </c>
      <c r="F133" s="335" t="s">
        <v>685</v>
      </c>
      <c r="G133" s="368">
        <f>H133+I133</f>
        <v>4916700</v>
      </c>
      <c r="H133" s="415">
        <v>4916700</v>
      </c>
      <c r="I133" s="415"/>
      <c r="J133" s="415"/>
      <c r="K133" s="314">
        <f t="shared" si="8"/>
        <v>9833400</v>
      </c>
      <c r="L133" s="330">
        <f>G133-H133-I133</f>
        <v>0</v>
      </c>
      <c r="M133" s="330">
        <f>G133+G135+G137+G138+G139+G140+G141+G142+G143+G144+G145+G146</f>
        <v>102112600</v>
      </c>
      <c r="R133" s="324">
        <f>I134+H134-G134</f>
        <v>0</v>
      </c>
    </row>
    <row r="134" spans="1:18" ht="91.5" hidden="1" customHeight="1" x14ac:dyDescent="0.2">
      <c r="A134" s="562"/>
      <c r="B134" s="562"/>
      <c r="C134" s="562"/>
      <c r="D134" s="583"/>
      <c r="E134" s="426" t="s">
        <v>686</v>
      </c>
      <c r="F134" s="426" t="s">
        <v>687</v>
      </c>
      <c r="G134" s="368">
        <f t="shared" ref="G134:G147" si="11">H134+I134</f>
        <v>0</v>
      </c>
      <c r="H134" s="415"/>
      <c r="I134" s="415"/>
      <c r="J134" s="415"/>
      <c r="K134" s="314">
        <f t="shared" si="8"/>
        <v>0</v>
      </c>
      <c r="L134" s="330">
        <f>G134-H134-I134</f>
        <v>0</v>
      </c>
      <c r="M134" s="330">
        <f>G134-I134-H134</f>
        <v>0</v>
      </c>
      <c r="R134" s="324">
        <f>I135+H135-G135</f>
        <v>0</v>
      </c>
    </row>
    <row r="135" spans="1:18" ht="75" x14ac:dyDescent="0.2">
      <c r="A135" s="560" t="s">
        <v>401</v>
      </c>
      <c r="B135" s="560" t="s">
        <v>402</v>
      </c>
      <c r="C135" s="560" t="s">
        <v>399</v>
      </c>
      <c r="D135" s="579" t="s">
        <v>403</v>
      </c>
      <c r="E135" s="339" t="s">
        <v>684</v>
      </c>
      <c r="F135" s="455" t="s">
        <v>685</v>
      </c>
      <c r="G135" s="368">
        <f t="shared" si="11"/>
        <v>2815100</v>
      </c>
      <c r="H135" s="415">
        <v>2815100</v>
      </c>
      <c r="I135" s="415"/>
      <c r="J135" s="415"/>
      <c r="K135" s="314">
        <f t="shared" si="8"/>
        <v>5630200</v>
      </c>
      <c r="L135" s="330">
        <f>G135-H135-I135</f>
        <v>0</v>
      </c>
      <c r="M135" s="330">
        <f>G135-I135-H135</f>
        <v>0</v>
      </c>
      <c r="R135" s="324">
        <f>I167+H167-G167</f>
        <v>0</v>
      </c>
    </row>
    <row r="136" spans="1:18" s="347" customFormat="1" ht="93.75" hidden="1" x14ac:dyDescent="0.2">
      <c r="A136" s="562"/>
      <c r="B136" s="562"/>
      <c r="C136" s="562"/>
      <c r="D136" s="565"/>
      <c r="E136" s="426" t="s">
        <v>686</v>
      </c>
      <c r="F136" s="426" t="s">
        <v>687</v>
      </c>
      <c r="G136" s="368">
        <f t="shared" si="11"/>
        <v>0</v>
      </c>
      <c r="H136" s="415"/>
      <c r="I136" s="415"/>
      <c r="J136" s="415"/>
      <c r="K136" s="314">
        <f t="shared" si="8"/>
        <v>0</v>
      </c>
      <c r="R136" s="324">
        <f>I137+H137-G137</f>
        <v>0</v>
      </c>
    </row>
    <row r="137" spans="1:18" s="347" customFormat="1" ht="75" x14ac:dyDescent="0.2">
      <c r="A137" s="338" t="s">
        <v>404</v>
      </c>
      <c r="B137" s="338" t="s">
        <v>405</v>
      </c>
      <c r="C137" s="338" t="s">
        <v>399</v>
      </c>
      <c r="D137" s="343" t="s">
        <v>406</v>
      </c>
      <c r="E137" s="339" t="s">
        <v>684</v>
      </c>
      <c r="F137" s="455" t="s">
        <v>685</v>
      </c>
      <c r="G137" s="368">
        <f t="shared" si="11"/>
        <v>5712700</v>
      </c>
      <c r="H137" s="415">
        <v>5712700</v>
      </c>
      <c r="I137" s="415"/>
      <c r="J137" s="415"/>
      <c r="K137" s="314">
        <f t="shared" si="8"/>
        <v>11425400</v>
      </c>
    </row>
    <row r="138" spans="1:18" s="347" customFormat="1" ht="75" x14ac:dyDescent="0.2">
      <c r="A138" s="338" t="s">
        <v>407</v>
      </c>
      <c r="B138" s="338" t="s">
        <v>408</v>
      </c>
      <c r="C138" s="338" t="s">
        <v>399</v>
      </c>
      <c r="D138" s="343" t="s">
        <v>409</v>
      </c>
      <c r="E138" s="339" t="s">
        <v>684</v>
      </c>
      <c r="F138" s="455" t="s">
        <v>685</v>
      </c>
      <c r="G138" s="368">
        <f t="shared" si="11"/>
        <v>357500</v>
      </c>
      <c r="H138" s="415">
        <v>357500</v>
      </c>
      <c r="I138" s="415"/>
      <c r="J138" s="415"/>
      <c r="K138" s="314">
        <f t="shared" si="8"/>
        <v>715000</v>
      </c>
    </row>
    <row r="139" spans="1:18" s="347" customFormat="1" ht="75" x14ac:dyDescent="0.2">
      <c r="A139" s="338" t="s">
        <v>410</v>
      </c>
      <c r="B139" s="338" t="s">
        <v>411</v>
      </c>
      <c r="C139" s="338" t="s">
        <v>399</v>
      </c>
      <c r="D139" s="343" t="s">
        <v>412</v>
      </c>
      <c r="E139" s="339" t="s">
        <v>684</v>
      </c>
      <c r="F139" s="455" t="s">
        <v>685</v>
      </c>
      <c r="G139" s="368">
        <f t="shared" si="11"/>
        <v>53314600</v>
      </c>
      <c r="H139" s="415">
        <v>53034600</v>
      </c>
      <c r="I139" s="415">
        <v>280000</v>
      </c>
      <c r="J139" s="415">
        <v>280000</v>
      </c>
      <c r="K139" s="314">
        <f t="shared" si="8"/>
        <v>106909200</v>
      </c>
    </row>
    <row r="140" spans="1:18" s="182" customFormat="1" ht="75" x14ac:dyDescent="0.2">
      <c r="A140" s="338" t="s">
        <v>413</v>
      </c>
      <c r="B140" s="338" t="s">
        <v>414</v>
      </c>
      <c r="C140" s="338" t="s">
        <v>399</v>
      </c>
      <c r="D140" s="343" t="s">
        <v>415</v>
      </c>
      <c r="E140" s="339" t="s">
        <v>684</v>
      </c>
      <c r="F140" s="455" t="s">
        <v>685</v>
      </c>
      <c r="G140" s="368">
        <f t="shared" si="11"/>
        <v>5367900</v>
      </c>
      <c r="H140" s="415">
        <v>5367900</v>
      </c>
      <c r="I140" s="415"/>
      <c r="J140" s="415"/>
      <c r="K140" s="314">
        <f t="shared" si="8"/>
        <v>10735800</v>
      </c>
      <c r="M140" s="330">
        <f t="shared" ref="M140:M162" si="12">G140-I140-H140</f>
        <v>0</v>
      </c>
    </row>
    <row r="141" spans="1:18" ht="75" x14ac:dyDescent="0.2">
      <c r="A141" s="338" t="s">
        <v>416</v>
      </c>
      <c r="B141" s="338" t="s">
        <v>417</v>
      </c>
      <c r="C141" s="338" t="s">
        <v>399</v>
      </c>
      <c r="D141" s="343" t="s">
        <v>418</v>
      </c>
      <c r="E141" s="339" t="s">
        <v>684</v>
      </c>
      <c r="F141" s="455" t="s">
        <v>685</v>
      </c>
      <c r="G141" s="368">
        <f t="shared" si="11"/>
        <v>18043300</v>
      </c>
      <c r="H141" s="415">
        <v>18043300</v>
      </c>
      <c r="I141" s="415"/>
      <c r="J141" s="415"/>
      <c r="K141" s="314">
        <f t="shared" ref="K141:K204" si="13">SUBTOTAL(9,G141:J141)</f>
        <v>36086600</v>
      </c>
      <c r="L141" s="330">
        <f t="shared" ref="L141:L162" si="14">G141-H141-I141</f>
        <v>0</v>
      </c>
      <c r="M141" s="330">
        <f t="shared" si="12"/>
        <v>0</v>
      </c>
      <c r="R141" s="324">
        <f>I142+H142-G142</f>
        <v>0</v>
      </c>
    </row>
    <row r="142" spans="1:18" ht="112.5" x14ac:dyDescent="0.2">
      <c r="A142" s="456" t="s">
        <v>419</v>
      </c>
      <c r="B142" s="456" t="s">
        <v>420</v>
      </c>
      <c r="C142" s="456" t="s">
        <v>399</v>
      </c>
      <c r="D142" s="345" t="s">
        <v>421</v>
      </c>
      <c r="E142" s="339" t="s">
        <v>684</v>
      </c>
      <c r="F142" s="455" t="s">
        <v>685</v>
      </c>
      <c r="G142" s="368">
        <f t="shared" si="11"/>
        <v>485200</v>
      </c>
      <c r="H142" s="415">
        <v>485200</v>
      </c>
      <c r="I142" s="415"/>
      <c r="J142" s="415"/>
      <c r="K142" s="314">
        <f t="shared" si="13"/>
        <v>970400</v>
      </c>
      <c r="L142" s="330">
        <f t="shared" si="14"/>
        <v>0</v>
      </c>
      <c r="M142" s="330">
        <f t="shared" si="12"/>
        <v>0</v>
      </c>
      <c r="R142" s="324">
        <f>I143+H143-G143</f>
        <v>0</v>
      </c>
    </row>
    <row r="143" spans="1:18" ht="112.5" x14ac:dyDescent="0.2">
      <c r="A143" s="456" t="s">
        <v>422</v>
      </c>
      <c r="B143" s="456" t="s">
        <v>423</v>
      </c>
      <c r="C143" s="456" t="s">
        <v>399</v>
      </c>
      <c r="D143" s="345" t="s">
        <v>424</v>
      </c>
      <c r="E143" s="339" t="s">
        <v>684</v>
      </c>
      <c r="F143" s="455" t="s">
        <v>685</v>
      </c>
      <c r="G143" s="368">
        <f t="shared" si="11"/>
        <v>260000</v>
      </c>
      <c r="H143" s="415">
        <v>260000</v>
      </c>
      <c r="I143" s="415"/>
      <c r="J143" s="415"/>
      <c r="K143" s="314">
        <f t="shared" si="13"/>
        <v>520000</v>
      </c>
      <c r="L143" s="330">
        <f t="shared" si="14"/>
        <v>0</v>
      </c>
      <c r="M143" s="330">
        <f t="shared" si="12"/>
        <v>0</v>
      </c>
      <c r="R143" s="324">
        <f>I144+H144-G144</f>
        <v>0</v>
      </c>
    </row>
    <row r="144" spans="1:18" ht="93.75" x14ac:dyDescent="0.2">
      <c r="A144" s="338" t="s">
        <v>425</v>
      </c>
      <c r="B144" s="338" t="s">
        <v>426</v>
      </c>
      <c r="C144" s="338" t="s">
        <v>399</v>
      </c>
      <c r="D144" s="343" t="s">
        <v>427</v>
      </c>
      <c r="E144" s="339" t="s">
        <v>684</v>
      </c>
      <c r="F144" s="455" t="s">
        <v>685</v>
      </c>
      <c r="G144" s="368">
        <f t="shared" si="11"/>
        <v>1167000</v>
      </c>
      <c r="H144" s="415">
        <v>1167000</v>
      </c>
      <c r="I144" s="415"/>
      <c r="J144" s="415"/>
      <c r="K144" s="314">
        <f t="shared" si="13"/>
        <v>2334000</v>
      </c>
      <c r="L144" s="330">
        <f t="shared" si="14"/>
        <v>0</v>
      </c>
      <c r="M144" s="330">
        <f t="shared" si="12"/>
        <v>0</v>
      </c>
      <c r="R144" s="324">
        <f>I161+H161-G161</f>
        <v>0</v>
      </c>
    </row>
    <row r="145" spans="1:18" ht="93.75" x14ac:dyDescent="0.2">
      <c r="A145" s="456" t="s">
        <v>428</v>
      </c>
      <c r="B145" s="456" t="s">
        <v>429</v>
      </c>
      <c r="C145" s="456" t="s">
        <v>399</v>
      </c>
      <c r="D145" s="345" t="s">
        <v>430</v>
      </c>
      <c r="E145" s="339" t="s">
        <v>684</v>
      </c>
      <c r="F145" s="455" t="s">
        <v>685</v>
      </c>
      <c r="G145" s="368">
        <f t="shared" si="11"/>
        <v>1251800</v>
      </c>
      <c r="H145" s="415">
        <v>1251800</v>
      </c>
      <c r="I145" s="415"/>
      <c r="J145" s="415"/>
      <c r="K145" s="314">
        <f t="shared" si="13"/>
        <v>2503600</v>
      </c>
      <c r="L145" s="330">
        <f t="shared" si="14"/>
        <v>0</v>
      </c>
      <c r="M145" s="330">
        <f t="shared" si="12"/>
        <v>0</v>
      </c>
      <c r="R145" s="324">
        <f t="shared" ref="R145:R158" si="15">I146+H146-G146</f>
        <v>0</v>
      </c>
    </row>
    <row r="146" spans="1:18" ht="75" x14ac:dyDescent="0.2">
      <c r="A146" s="456" t="s">
        <v>431</v>
      </c>
      <c r="B146" s="456" t="s">
        <v>432</v>
      </c>
      <c r="C146" s="456" t="s">
        <v>399</v>
      </c>
      <c r="D146" s="345" t="s">
        <v>433</v>
      </c>
      <c r="E146" s="339" t="s">
        <v>684</v>
      </c>
      <c r="F146" s="455" t="s">
        <v>685</v>
      </c>
      <c r="G146" s="368">
        <f t="shared" si="11"/>
        <v>8420800</v>
      </c>
      <c r="H146" s="415">
        <v>8420800</v>
      </c>
      <c r="I146" s="415"/>
      <c r="J146" s="415"/>
      <c r="K146" s="314">
        <f t="shared" si="13"/>
        <v>16841600</v>
      </c>
      <c r="L146" s="330">
        <f t="shared" si="14"/>
        <v>0</v>
      </c>
      <c r="M146" s="330">
        <f t="shared" si="12"/>
        <v>0</v>
      </c>
      <c r="R146" s="324">
        <f t="shared" si="15"/>
        <v>0</v>
      </c>
    </row>
    <row r="147" spans="1:18" ht="93.75" hidden="1" x14ac:dyDescent="0.2">
      <c r="A147" s="456" t="s">
        <v>453</v>
      </c>
      <c r="B147" s="456" t="s">
        <v>58</v>
      </c>
      <c r="C147" s="338" t="s">
        <v>59</v>
      </c>
      <c r="D147" s="345" t="s">
        <v>179</v>
      </c>
      <c r="E147" s="426" t="s">
        <v>686</v>
      </c>
      <c r="F147" s="426" t="s">
        <v>687</v>
      </c>
      <c r="G147" s="368">
        <f t="shared" si="11"/>
        <v>0</v>
      </c>
      <c r="H147" s="415"/>
      <c r="I147" s="415"/>
      <c r="J147" s="415"/>
      <c r="K147" s="314">
        <f t="shared" si="13"/>
        <v>0</v>
      </c>
      <c r="L147" s="330">
        <f t="shared" si="14"/>
        <v>0</v>
      </c>
      <c r="M147" s="330">
        <f>H113-M148</f>
        <v>302762800</v>
      </c>
      <c r="R147" s="324">
        <f t="shared" si="15"/>
        <v>0</v>
      </c>
    </row>
    <row r="148" spans="1:18" ht="112.5" x14ac:dyDescent="0.2">
      <c r="A148" s="338" t="s">
        <v>434</v>
      </c>
      <c r="B148" s="338" t="s">
        <v>435</v>
      </c>
      <c r="C148" s="338" t="s">
        <v>325</v>
      </c>
      <c r="D148" s="343" t="s">
        <v>436</v>
      </c>
      <c r="E148" s="339" t="s">
        <v>676</v>
      </c>
      <c r="F148" s="355" t="s">
        <v>677</v>
      </c>
      <c r="G148" s="457">
        <f>+H148+I148</f>
        <v>71900</v>
      </c>
      <c r="H148" s="458">
        <v>49800</v>
      </c>
      <c r="I148" s="459">
        <v>22100</v>
      </c>
      <c r="J148" s="415"/>
      <c r="K148" s="314">
        <f t="shared" si="13"/>
        <v>143800</v>
      </c>
      <c r="L148" s="330">
        <f t="shared" si="14"/>
        <v>0</v>
      </c>
      <c r="M148" s="330">
        <f>H148+H159</f>
        <v>880000</v>
      </c>
      <c r="R148" s="324">
        <f t="shared" si="15"/>
        <v>0</v>
      </c>
    </row>
    <row r="149" spans="1:18" ht="55.5" customHeight="1" x14ac:dyDescent="0.2">
      <c r="A149" s="338" t="s">
        <v>443</v>
      </c>
      <c r="B149" s="338" t="s">
        <v>444</v>
      </c>
      <c r="C149" s="338" t="s">
        <v>159</v>
      </c>
      <c r="D149" s="343" t="s">
        <v>445</v>
      </c>
      <c r="E149" s="426" t="s">
        <v>682</v>
      </c>
      <c r="F149" s="455" t="s">
        <v>683</v>
      </c>
      <c r="G149" s="368">
        <f>H149+I149</f>
        <v>180000</v>
      </c>
      <c r="H149" s="415">
        <v>180000</v>
      </c>
      <c r="I149" s="415"/>
      <c r="J149" s="415"/>
      <c r="K149" s="314">
        <f t="shared" si="13"/>
        <v>360000</v>
      </c>
      <c r="L149" s="330">
        <f t="shared" si="14"/>
        <v>0</v>
      </c>
      <c r="M149" s="330">
        <f t="shared" si="12"/>
        <v>0</v>
      </c>
      <c r="R149" s="324">
        <f t="shared" si="15"/>
        <v>0</v>
      </c>
    </row>
    <row r="150" spans="1:18" ht="75" x14ac:dyDescent="0.2">
      <c r="A150" s="338" t="s">
        <v>449</v>
      </c>
      <c r="B150" s="338" t="s">
        <v>450</v>
      </c>
      <c r="C150" s="338" t="s">
        <v>451</v>
      </c>
      <c r="D150" s="343" t="s">
        <v>452</v>
      </c>
      <c r="E150" s="358" t="s">
        <v>680</v>
      </c>
      <c r="F150" s="455" t="s">
        <v>681</v>
      </c>
      <c r="G150" s="368">
        <f>H150+I150</f>
        <v>220000</v>
      </c>
      <c r="H150" s="415">
        <v>220000</v>
      </c>
      <c r="I150" s="415"/>
      <c r="J150" s="415"/>
      <c r="K150" s="314">
        <f t="shared" si="13"/>
        <v>440000</v>
      </c>
      <c r="L150" s="330">
        <f t="shared" si="14"/>
        <v>0</v>
      </c>
      <c r="M150" s="330">
        <f t="shared" si="12"/>
        <v>0</v>
      </c>
      <c r="R150" s="324">
        <f t="shared" si="15"/>
        <v>0</v>
      </c>
    </row>
    <row r="151" spans="1:18" ht="41.25" hidden="1" x14ac:dyDescent="0.2">
      <c r="A151" s="338" t="s">
        <v>688</v>
      </c>
      <c r="B151" s="338" t="s">
        <v>689</v>
      </c>
      <c r="C151" s="338" t="s">
        <v>159</v>
      </c>
      <c r="D151" s="344" t="s">
        <v>690</v>
      </c>
      <c r="E151" s="426"/>
      <c r="F151" s="427"/>
      <c r="G151" s="342">
        <f>H151+I151</f>
        <v>0</v>
      </c>
      <c r="H151" s="428"/>
      <c r="I151" s="428"/>
      <c r="J151" s="428"/>
      <c r="K151" s="314">
        <f t="shared" si="13"/>
        <v>0</v>
      </c>
      <c r="L151" s="330">
        <f t="shared" si="14"/>
        <v>0</v>
      </c>
      <c r="M151" s="330">
        <f t="shared" si="12"/>
        <v>0</v>
      </c>
      <c r="R151" s="324">
        <f t="shared" si="15"/>
        <v>0</v>
      </c>
    </row>
    <row r="152" spans="1:18" ht="37.5" hidden="1" x14ac:dyDescent="0.2">
      <c r="A152" s="338" t="s">
        <v>691</v>
      </c>
      <c r="B152" s="338" t="s">
        <v>692</v>
      </c>
      <c r="C152" s="338" t="s">
        <v>693</v>
      </c>
      <c r="D152" s="344" t="s">
        <v>694</v>
      </c>
      <c r="E152" s="436"/>
      <c r="F152" s="437"/>
      <c r="G152" s="342">
        <f t="shared" ref="G152:G160" si="16">H152+I152</f>
        <v>0</v>
      </c>
      <c r="H152" s="438"/>
      <c r="I152" s="438"/>
      <c r="J152" s="438"/>
      <c r="K152" s="314">
        <f t="shared" si="13"/>
        <v>0</v>
      </c>
      <c r="L152" s="330">
        <f t="shared" si="14"/>
        <v>0</v>
      </c>
      <c r="M152" s="330">
        <f t="shared" si="12"/>
        <v>0</v>
      </c>
      <c r="R152" s="324">
        <f t="shared" si="15"/>
        <v>0</v>
      </c>
    </row>
    <row r="153" spans="1:18" ht="75" hidden="1" x14ac:dyDescent="0.2">
      <c r="A153" s="338" t="s">
        <v>695</v>
      </c>
      <c r="B153" s="338" t="s">
        <v>696</v>
      </c>
      <c r="C153" s="338" t="s">
        <v>693</v>
      </c>
      <c r="D153" s="344" t="s">
        <v>697</v>
      </c>
      <c r="E153" s="358" t="s">
        <v>698</v>
      </c>
      <c r="F153" s="359"/>
      <c r="G153" s="342">
        <f t="shared" si="16"/>
        <v>0</v>
      </c>
      <c r="H153" s="438"/>
      <c r="I153" s="438"/>
      <c r="J153" s="438"/>
      <c r="K153" s="314">
        <f t="shared" si="13"/>
        <v>0</v>
      </c>
      <c r="L153" s="330">
        <f t="shared" si="14"/>
        <v>0</v>
      </c>
      <c r="M153" s="330">
        <f t="shared" si="12"/>
        <v>0</v>
      </c>
      <c r="R153" s="324">
        <f t="shared" si="15"/>
        <v>0</v>
      </c>
    </row>
    <row r="154" spans="1:18" ht="131.25" hidden="1" x14ac:dyDescent="0.2">
      <c r="A154" s="338" t="s">
        <v>699</v>
      </c>
      <c r="B154" s="338" t="s">
        <v>292</v>
      </c>
      <c r="C154" s="338" t="s">
        <v>280</v>
      </c>
      <c r="D154" s="344" t="s">
        <v>700</v>
      </c>
      <c r="E154" s="426" t="s">
        <v>701</v>
      </c>
      <c r="F154" s="427"/>
      <c r="G154" s="342">
        <f t="shared" si="16"/>
        <v>0</v>
      </c>
      <c r="H154" s="428"/>
      <c r="I154" s="428"/>
      <c r="J154" s="428"/>
      <c r="K154" s="314">
        <f t="shared" si="13"/>
        <v>0</v>
      </c>
      <c r="L154" s="330">
        <f t="shared" si="14"/>
        <v>0</v>
      </c>
      <c r="M154" s="330">
        <f t="shared" si="12"/>
        <v>0</v>
      </c>
      <c r="R154" s="324">
        <f t="shared" si="15"/>
        <v>0</v>
      </c>
    </row>
    <row r="155" spans="1:18" ht="131.25" hidden="1" x14ac:dyDescent="0.2">
      <c r="A155" s="338" t="s">
        <v>699</v>
      </c>
      <c r="B155" s="338" t="s">
        <v>292</v>
      </c>
      <c r="C155" s="338" t="s">
        <v>280</v>
      </c>
      <c r="D155" s="344" t="s">
        <v>700</v>
      </c>
      <c r="E155" s="460" t="s">
        <v>702</v>
      </c>
      <c r="F155" s="461"/>
      <c r="G155" s="342">
        <f t="shared" si="16"/>
        <v>0</v>
      </c>
      <c r="H155" s="462"/>
      <c r="I155" s="462"/>
      <c r="J155" s="428"/>
      <c r="K155" s="314">
        <f t="shared" si="13"/>
        <v>0</v>
      </c>
      <c r="L155" s="330">
        <f t="shared" si="14"/>
        <v>0</v>
      </c>
      <c r="M155" s="330">
        <f t="shared" si="12"/>
        <v>0</v>
      </c>
      <c r="R155" s="324">
        <f t="shared" si="15"/>
        <v>0</v>
      </c>
    </row>
    <row r="156" spans="1:18" ht="93.75" hidden="1" x14ac:dyDescent="0.2">
      <c r="A156" s="338" t="s">
        <v>440</v>
      </c>
      <c r="B156" s="338" t="s">
        <v>441</v>
      </c>
      <c r="C156" s="338" t="s">
        <v>159</v>
      </c>
      <c r="D156" s="344" t="s">
        <v>703</v>
      </c>
      <c r="E156" s="426" t="s">
        <v>704</v>
      </c>
      <c r="F156" s="426" t="s">
        <v>705</v>
      </c>
      <c r="G156" s="342">
        <f t="shared" si="16"/>
        <v>0</v>
      </c>
      <c r="H156" s="350"/>
      <c r="I156" s="428"/>
      <c r="J156" s="428"/>
      <c r="K156" s="314">
        <f t="shared" si="13"/>
        <v>0</v>
      </c>
      <c r="L156" s="330">
        <f t="shared" si="14"/>
        <v>0</v>
      </c>
      <c r="M156" s="330">
        <f t="shared" si="12"/>
        <v>0</v>
      </c>
      <c r="R156" s="324">
        <f t="shared" si="15"/>
        <v>0</v>
      </c>
    </row>
    <row r="157" spans="1:18" ht="56.25" hidden="1" x14ac:dyDescent="0.2">
      <c r="A157" s="338" t="s">
        <v>446</v>
      </c>
      <c r="B157" s="338" t="s">
        <v>447</v>
      </c>
      <c r="C157" s="338" t="s">
        <v>52</v>
      </c>
      <c r="D157" s="344" t="s">
        <v>448</v>
      </c>
      <c r="E157" s="436" t="s">
        <v>706</v>
      </c>
      <c r="F157" s="437"/>
      <c r="G157" s="342">
        <f t="shared" si="16"/>
        <v>0</v>
      </c>
      <c r="H157" s="438"/>
      <c r="I157" s="438"/>
      <c r="J157" s="438"/>
      <c r="K157" s="314">
        <f t="shared" si="13"/>
        <v>0</v>
      </c>
      <c r="L157" s="330">
        <f t="shared" si="14"/>
        <v>0</v>
      </c>
      <c r="M157" s="330">
        <f t="shared" si="12"/>
        <v>0</v>
      </c>
      <c r="R157" s="324">
        <f t="shared" si="15"/>
        <v>0</v>
      </c>
    </row>
    <row r="158" spans="1:18" ht="93.75" hidden="1" x14ac:dyDescent="0.2">
      <c r="A158" s="338" t="s">
        <v>707</v>
      </c>
      <c r="B158" s="338" t="s">
        <v>708</v>
      </c>
      <c r="C158" s="338" t="s">
        <v>72</v>
      </c>
      <c r="D158" s="344" t="s">
        <v>709</v>
      </c>
      <c r="E158" s="436" t="s">
        <v>710</v>
      </c>
      <c r="F158" s="437" t="s">
        <v>711</v>
      </c>
      <c r="G158" s="342">
        <f t="shared" si="16"/>
        <v>0</v>
      </c>
      <c r="H158" s="438"/>
      <c r="I158" s="463"/>
      <c r="J158" s="438"/>
      <c r="K158" s="314">
        <f t="shared" si="13"/>
        <v>0</v>
      </c>
      <c r="L158" s="330">
        <f t="shared" si="14"/>
        <v>0</v>
      </c>
      <c r="M158" s="330">
        <f t="shared" si="12"/>
        <v>0</v>
      </c>
      <c r="R158" s="324">
        <f t="shared" si="15"/>
        <v>0</v>
      </c>
    </row>
    <row r="159" spans="1:18" ht="112.5" x14ac:dyDescent="0.2">
      <c r="A159" s="338" t="s">
        <v>712</v>
      </c>
      <c r="B159" s="338" t="s">
        <v>713</v>
      </c>
      <c r="C159" s="338" t="s">
        <v>311</v>
      </c>
      <c r="D159" s="343" t="s">
        <v>714</v>
      </c>
      <c r="E159" s="339" t="s">
        <v>676</v>
      </c>
      <c r="F159" s="355" t="s">
        <v>677</v>
      </c>
      <c r="G159" s="457">
        <f t="shared" si="16"/>
        <v>1198100</v>
      </c>
      <c r="H159" s="464">
        <v>830200</v>
      </c>
      <c r="I159" s="464">
        <v>367900</v>
      </c>
      <c r="J159" s="336"/>
      <c r="K159" s="314">
        <f t="shared" si="13"/>
        <v>2396200</v>
      </c>
      <c r="L159" s="330">
        <f t="shared" si="14"/>
        <v>0</v>
      </c>
      <c r="M159" s="330">
        <f t="shared" si="12"/>
        <v>0</v>
      </c>
      <c r="R159" s="324">
        <f>I169+H169-G169</f>
        <v>0</v>
      </c>
    </row>
    <row r="160" spans="1:18" ht="75" x14ac:dyDescent="0.2">
      <c r="A160" s="338" t="s">
        <v>453</v>
      </c>
      <c r="B160" s="338" t="s">
        <v>58</v>
      </c>
      <c r="C160" s="338" t="s">
        <v>59</v>
      </c>
      <c r="D160" s="344" t="s">
        <v>60</v>
      </c>
      <c r="E160" s="339" t="s">
        <v>684</v>
      </c>
      <c r="F160" s="455" t="s">
        <v>685</v>
      </c>
      <c r="G160" s="342">
        <f t="shared" si="16"/>
        <v>1550000</v>
      </c>
      <c r="H160" s="342">
        <v>1550000</v>
      </c>
      <c r="I160" s="342"/>
      <c r="J160" s="342"/>
      <c r="K160" s="314">
        <f t="shared" si="13"/>
        <v>3100000</v>
      </c>
      <c r="L160" s="330"/>
      <c r="M160" s="330"/>
      <c r="R160" s="324"/>
    </row>
    <row r="161" spans="1:18" ht="75" x14ac:dyDescent="0.2">
      <c r="A161" s="410" t="s">
        <v>454</v>
      </c>
      <c r="B161" s="410"/>
      <c r="C161" s="410"/>
      <c r="D161" s="362" t="s">
        <v>455</v>
      </c>
      <c r="E161" s="379"/>
      <c r="F161" s="380"/>
      <c r="G161" s="329">
        <f>G162</f>
        <v>1339060618</v>
      </c>
      <c r="H161" s="329">
        <f>H162</f>
        <v>2070000</v>
      </c>
      <c r="I161" s="329">
        <f>I162</f>
        <v>1336990618</v>
      </c>
      <c r="J161" s="329">
        <f>J162</f>
        <v>46575718</v>
      </c>
      <c r="K161" s="314">
        <f t="shared" si="13"/>
        <v>2724696954</v>
      </c>
      <c r="L161" s="330">
        <f t="shared" si="14"/>
        <v>0</v>
      </c>
      <c r="M161" s="330">
        <f t="shared" si="12"/>
        <v>0</v>
      </c>
      <c r="R161" s="324">
        <f>I162+H162-G162</f>
        <v>0</v>
      </c>
    </row>
    <row r="162" spans="1:18" ht="75" x14ac:dyDescent="0.2">
      <c r="A162" s="410" t="s">
        <v>456</v>
      </c>
      <c r="B162" s="410"/>
      <c r="C162" s="410"/>
      <c r="D162" s="362" t="s">
        <v>455</v>
      </c>
      <c r="E162" s="379"/>
      <c r="F162" s="380"/>
      <c r="G162" s="329">
        <f>SUM(G163:G212)</f>
        <v>1339060618</v>
      </c>
      <c r="H162" s="329">
        <f>SUM(H163:H212)</f>
        <v>2070000</v>
      </c>
      <c r="I162" s="329">
        <f>SUM(I163:I212)</f>
        <v>1336990618</v>
      </c>
      <c r="J162" s="329">
        <f>SUM(J163:J212)</f>
        <v>46575718</v>
      </c>
      <c r="K162" s="314">
        <f t="shared" si="13"/>
        <v>2724696954</v>
      </c>
      <c r="L162" s="330">
        <f t="shared" si="14"/>
        <v>0</v>
      </c>
      <c r="M162" s="330">
        <f t="shared" si="12"/>
        <v>0</v>
      </c>
      <c r="R162" s="324">
        <f>I163+H163-G163</f>
        <v>0</v>
      </c>
    </row>
    <row r="163" spans="1:18" s="347" customFormat="1" ht="150" hidden="1" x14ac:dyDescent="0.2">
      <c r="A163" s="338" t="s">
        <v>715</v>
      </c>
      <c r="B163" s="338" t="s">
        <v>110</v>
      </c>
      <c r="C163" s="338" t="s">
        <v>85</v>
      </c>
      <c r="D163" s="344" t="s">
        <v>716</v>
      </c>
      <c r="E163" s="465"/>
      <c r="F163" s="466"/>
      <c r="G163" s="342">
        <f t="shared" ref="G163:G209" si="17">H163+I163</f>
        <v>0</v>
      </c>
      <c r="H163" s="342"/>
      <c r="I163" s="342"/>
      <c r="J163" s="342"/>
      <c r="K163" s="314">
        <f t="shared" si="13"/>
        <v>0</v>
      </c>
    </row>
    <row r="164" spans="1:18" s="347" customFormat="1" ht="206.25" hidden="1" x14ac:dyDescent="0.2">
      <c r="A164" s="348" t="s">
        <v>717</v>
      </c>
      <c r="B164" s="348" t="s">
        <v>718</v>
      </c>
      <c r="C164" s="348" t="s">
        <v>85</v>
      </c>
      <c r="D164" s="349" t="s">
        <v>719</v>
      </c>
      <c r="E164" s="426" t="s">
        <v>720</v>
      </c>
      <c r="F164" s="427" t="s">
        <v>721</v>
      </c>
      <c r="G164" s="342">
        <f t="shared" si="17"/>
        <v>0</v>
      </c>
      <c r="H164" s="342"/>
      <c r="I164" s="342"/>
      <c r="J164" s="342"/>
      <c r="K164" s="314">
        <f t="shared" si="13"/>
        <v>0</v>
      </c>
      <c r="R164" s="324">
        <f>I165+H165-G165</f>
        <v>0</v>
      </c>
    </row>
    <row r="165" spans="1:18" s="347" customFormat="1" ht="75" hidden="1" x14ac:dyDescent="0.2">
      <c r="A165" s="338" t="s">
        <v>722</v>
      </c>
      <c r="B165" s="338" t="s">
        <v>68</v>
      </c>
      <c r="C165" s="338" t="s">
        <v>125</v>
      </c>
      <c r="D165" s="344" t="s">
        <v>723</v>
      </c>
      <c r="E165" s="426" t="s">
        <v>720</v>
      </c>
      <c r="F165" s="427" t="s">
        <v>721</v>
      </c>
      <c r="G165" s="342">
        <f t="shared" si="17"/>
        <v>0</v>
      </c>
      <c r="H165" s="342"/>
      <c r="I165" s="342"/>
      <c r="J165" s="342"/>
      <c r="K165" s="314">
        <f t="shared" si="13"/>
        <v>0</v>
      </c>
    </row>
    <row r="166" spans="1:18" ht="56.25" hidden="1" x14ac:dyDescent="0.2">
      <c r="A166" s="338" t="s">
        <v>724</v>
      </c>
      <c r="B166" s="338" t="s">
        <v>131</v>
      </c>
      <c r="C166" s="338" t="s">
        <v>69</v>
      </c>
      <c r="D166" s="344" t="s">
        <v>725</v>
      </c>
      <c r="E166" s="365"/>
      <c r="F166" s="366"/>
      <c r="G166" s="342">
        <f t="shared" si="17"/>
        <v>0</v>
      </c>
      <c r="H166" s="342"/>
      <c r="I166" s="342"/>
      <c r="J166" s="342"/>
      <c r="K166" s="314">
        <f t="shared" si="13"/>
        <v>0</v>
      </c>
      <c r="M166" s="330">
        <f>G166-I166-H166</f>
        <v>0</v>
      </c>
    </row>
    <row r="167" spans="1:18" ht="75" hidden="1" x14ac:dyDescent="0.2">
      <c r="A167" s="338" t="s">
        <v>726</v>
      </c>
      <c r="B167" s="338" t="s">
        <v>195</v>
      </c>
      <c r="C167" s="338" t="s">
        <v>196</v>
      </c>
      <c r="D167" s="344" t="s">
        <v>197</v>
      </c>
      <c r="E167" s="426" t="s">
        <v>720</v>
      </c>
      <c r="F167" s="427" t="s">
        <v>721</v>
      </c>
      <c r="G167" s="342">
        <f t="shared" si="17"/>
        <v>0</v>
      </c>
      <c r="H167" s="342"/>
      <c r="I167" s="342"/>
      <c r="J167" s="342"/>
      <c r="K167" s="314">
        <f t="shared" si="13"/>
        <v>0</v>
      </c>
      <c r="M167" s="330">
        <f>G167-I167-H167</f>
        <v>0</v>
      </c>
    </row>
    <row r="168" spans="1:18" ht="75" hidden="1" x14ac:dyDescent="0.2">
      <c r="A168" s="338" t="s">
        <v>727</v>
      </c>
      <c r="B168" s="338" t="s">
        <v>199</v>
      </c>
      <c r="C168" s="338" t="s">
        <v>200</v>
      </c>
      <c r="D168" s="344" t="s">
        <v>201</v>
      </c>
      <c r="E168" s="426" t="s">
        <v>720</v>
      </c>
      <c r="F168" s="427" t="s">
        <v>721</v>
      </c>
      <c r="G168" s="342">
        <f t="shared" si="17"/>
        <v>0</v>
      </c>
      <c r="H168" s="342"/>
      <c r="I168" s="342"/>
      <c r="J168" s="342"/>
      <c r="K168" s="314">
        <f t="shared" si="13"/>
        <v>0</v>
      </c>
      <c r="M168" s="330">
        <f>G168-I168-H168</f>
        <v>0</v>
      </c>
    </row>
    <row r="169" spans="1:18" ht="56.25" hidden="1" x14ac:dyDescent="0.2">
      <c r="A169" s="338" t="s">
        <v>728</v>
      </c>
      <c r="B169" s="338" t="s">
        <v>203</v>
      </c>
      <c r="C169" s="338" t="s">
        <v>729</v>
      </c>
      <c r="D169" s="344" t="s">
        <v>640</v>
      </c>
      <c r="E169" s="467"/>
      <c r="F169" s="468"/>
      <c r="G169" s="342">
        <f t="shared" si="17"/>
        <v>0</v>
      </c>
      <c r="H169" s="342"/>
      <c r="I169" s="342"/>
      <c r="J169" s="342"/>
      <c r="K169" s="314">
        <f t="shared" si="13"/>
        <v>0</v>
      </c>
      <c r="L169" s="330">
        <f>G169-H169-I169</f>
        <v>0</v>
      </c>
      <c r="M169" s="330">
        <f>G169-I169-H169</f>
        <v>0</v>
      </c>
    </row>
    <row r="170" spans="1:18" s="347" customFormat="1" ht="75" hidden="1" x14ac:dyDescent="0.2">
      <c r="A170" s="338" t="s">
        <v>730</v>
      </c>
      <c r="B170" s="338" t="s">
        <v>207</v>
      </c>
      <c r="C170" s="338" t="s">
        <v>208</v>
      </c>
      <c r="D170" s="344" t="s">
        <v>209</v>
      </c>
      <c r="E170" s="426" t="s">
        <v>720</v>
      </c>
      <c r="F170" s="427" t="s">
        <v>721</v>
      </c>
      <c r="G170" s="342">
        <f t="shared" si="17"/>
        <v>0</v>
      </c>
      <c r="H170" s="342"/>
      <c r="I170" s="342"/>
      <c r="J170" s="342"/>
      <c r="K170" s="314">
        <f t="shared" si="13"/>
        <v>0</v>
      </c>
      <c r="M170" s="414">
        <f>G170-I170-H170</f>
        <v>0</v>
      </c>
    </row>
    <row r="171" spans="1:18" s="347" customFormat="1" ht="37.5" hidden="1" x14ac:dyDescent="0.2">
      <c r="A171" s="338" t="s">
        <v>731</v>
      </c>
      <c r="B171" s="338" t="s">
        <v>227</v>
      </c>
      <c r="C171" s="338" t="s">
        <v>224</v>
      </c>
      <c r="D171" s="344" t="s">
        <v>732</v>
      </c>
      <c r="E171" s="467"/>
      <c r="F171" s="468"/>
      <c r="G171" s="342">
        <f t="shared" si="17"/>
        <v>0</v>
      </c>
      <c r="H171" s="342"/>
      <c r="I171" s="342"/>
      <c r="J171" s="342"/>
      <c r="K171" s="314">
        <f t="shared" si="13"/>
        <v>0</v>
      </c>
      <c r="M171" s="414"/>
      <c r="R171" s="324">
        <f>I172+H172-G172</f>
        <v>0</v>
      </c>
    </row>
    <row r="172" spans="1:18" ht="112.5" hidden="1" x14ac:dyDescent="0.2">
      <c r="A172" s="100" t="s">
        <v>733</v>
      </c>
      <c r="B172" s="100" t="s">
        <v>265</v>
      </c>
      <c r="C172" s="100" t="s">
        <v>266</v>
      </c>
      <c r="D172" s="432" t="s">
        <v>267</v>
      </c>
      <c r="E172" s="433"/>
      <c r="F172" s="434"/>
      <c r="G172" s="342">
        <f t="shared" si="17"/>
        <v>0</v>
      </c>
      <c r="H172" s="435"/>
      <c r="I172" s="435"/>
      <c r="J172" s="435"/>
      <c r="K172" s="314">
        <f t="shared" si="13"/>
        <v>0</v>
      </c>
      <c r="L172" s="330">
        <f>G172-H172-I172</f>
        <v>0</v>
      </c>
      <c r="M172" s="330">
        <f>G172-I172-H172</f>
        <v>0</v>
      </c>
      <c r="R172" s="324">
        <f>I173+H173-G173</f>
        <v>0</v>
      </c>
    </row>
    <row r="173" spans="1:18" ht="187.5" hidden="1" x14ac:dyDescent="0.2">
      <c r="A173" s="100" t="s">
        <v>734</v>
      </c>
      <c r="B173" s="100" t="s">
        <v>269</v>
      </c>
      <c r="C173" s="100" t="s">
        <v>270</v>
      </c>
      <c r="D173" s="432" t="s">
        <v>657</v>
      </c>
      <c r="E173" s="433"/>
      <c r="F173" s="434"/>
      <c r="G173" s="342">
        <f t="shared" si="17"/>
        <v>0</v>
      </c>
      <c r="H173" s="435"/>
      <c r="I173" s="435"/>
      <c r="J173" s="435"/>
      <c r="K173" s="314">
        <f t="shared" si="13"/>
        <v>0</v>
      </c>
      <c r="L173" s="330">
        <f>G173-H173-I173</f>
        <v>0</v>
      </c>
      <c r="M173" s="330">
        <f>G173-I173-H173</f>
        <v>0</v>
      </c>
      <c r="R173" s="324">
        <f>I174+H174-G174</f>
        <v>0</v>
      </c>
    </row>
    <row r="174" spans="1:18" ht="75" hidden="1" x14ac:dyDescent="0.2">
      <c r="A174" s="100" t="s">
        <v>735</v>
      </c>
      <c r="B174" s="100" t="s">
        <v>273</v>
      </c>
      <c r="C174" s="100" t="s">
        <v>266</v>
      </c>
      <c r="D174" s="432" t="s">
        <v>736</v>
      </c>
      <c r="E174" s="426" t="s">
        <v>720</v>
      </c>
      <c r="F174" s="427" t="s">
        <v>721</v>
      </c>
      <c r="G174" s="342">
        <f t="shared" si="17"/>
        <v>0</v>
      </c>
      <c r="H174" s="435"/>
      <c r="I174" s="435"/>
      <c r="J174" s="435"/>
      <c r="K174" s="314">
        <f t="shared" si="13"/>
        <v>0</v>
      </c>
      <c r="L174" s="330">
        <f>G174-H174-I174</f>
        <v>0</v>
      </c>
      <c r="M174" s="330">
        <f>G174-I174-H174</f>
        <v>0</v>
      </c>
      <c r="R174" s="324">
        <f>I175+H175-G175</f>
        <v>0</v>
      </c>
    </row>
    <row r="175" spans="1:18" s="347" customFormat="1" ht="75" hidden="1" x14ac:dyDescent="0.2">
      <c r="A175" s="100" t="s">
        <v>737</v>
      </c>
      <c r="B175" s="100" t="s">
        <v>276</v>
      </c>
      <c r="C175" s="448" t="s">
        <v>266</v>
      </c>
      <c r="D175" s="469" t="s">
        <v>277</v>
      </c>
      <c r="E175" s="426" t="s">
        <v>720</v>
      </c>
      <c r="F175" s="427" t="s">
        <v>721</v>
      </c>
      <c r="G175" s="342">
        <f t="shared" si="17"/>
        <v>0</v>
      </c>
      <c r="H175" s="435"/>
      <c r="I175" s="435"/>
      <c r="J175" s="435"/>
      <c r="K175" s="314">
        <f t="shared" si="13"/>
        <v>0</v>
      </c>
    </row>
    <row r="176" spans="1:18" s="347" customFormat="1" ht="93.75" hidden="1" x14ac:dyDescent="0.3">
      <c r="A176" s="100" t="s">
        <v>738</v>
      </c>
      <c r="B176" s="100" t="s">
        <v>279</v>
      </c>
      <c r="C176" s="448" t="s">
        <v>280</v>
      </c>
      <c r="D176" s="470" t="s">
        <v>667</v>
      </c>
      <c r="E176" s="471" t="s">
        <v>649</v>
      </c>
      <c r="F176" s="472" t="s">
        <v>739</v>
      </c>
      <c r="G176" s="342">
        <f t="shared" si="17"/>
        <v>0</v>
      </c>
      <c r="H176" s="473"/>
      <c r="I176" s="473"/>
      <c r="J176" s="473"/>
      <c r="K176" s="314">
        <f t="shared" si="13"/>
        <v>0</v>
      </c>
      <c r="R176" s="324">
        <f>I177+H177-G177</f>
        <v>0</v>
      </c>
    </row>
    <row r="177" spans="1:18" s="347" customFormat="1" ht="18.75" hidden="1" x14ac:dyDescent="0.2">
      <c r="A177" s="338" t="s">
        <v>740</v>
      </c>
      <c r="B177" s="338" t="s">
        <v>384</v>
      </c>
      <c r="C177" s="338" t="s">
        <v>385</v>
      </c>
      <c r="D177" s="344" t="s">
        <v>386</v>
      </c>
      <c r="E177" s="426"/>
      <c r="F177" s="427"/>
      <c r="G177" s="342">
        <f t="shared" si="17"/>
        <v>0</v>
      </c>
      <c r="H177" s="428"/>
      <c r="I177" s="428"/>
      <c r="J177" s="428"/>
      <c r="K177" s="314">
        <f t="shared" si="13"/>
        <v>0</v>
      </c>
      <c r="R177" s="324">
        <f>I178+H178-G178</f>
        <v>0</v>
      </c>
    </row>
    <row r="178" spans="1:18" s="347" customFormat="1" ht="37.5" hidden="1" x14ac:dyDescent="0.2">
      <c r="A178" s="338" t="s">
        <v>741</v>
      </c>
      <c r="B178" s="338" t="s">
        <v>388</v>
      </c>
      <c r="C178" s="338" t="s">
        <v>385</v>
      </c>
      <c r="D178" s="344" t="s">
        <v>389</v>
      </c>
      <c r="E178" s="426"/>
      <c r="F178" s="427"/>
      <c r="G178" s="342">
        <f t="shared" si="17"/>
        <v>0</v>
      </c>
      <c r="H178" s="428"/>
      <c r="I178" s="428"/>
      <c r="J178" s="428"/>
      <c r="K178" s="314">
        <f t="shared" si="13"/>
        <v>0</v>
      </c>
    </row>
    <row r="179" spans="1:18" s="347" customFormat="1" ht="75" hidden="1" x14ac:dyDescent="0.2">
      <c r="A179" s="100" t="s">
        <v>742</v>
      </c>
      <c r="B179" s="100" t="s">
        <v>395</v>
      </c>
      <c r="C179" s="100" t="s">
        <v>392</v>
      </c>
      <c r="D179" s="432" t="s">
        <v>396</v>
      </c>
      <c r="E179" s="399" t="s">
        <v>743</v>
      </c>
      <c r="F179" s="474"/>
      <c r="G179" s="342">
        <f t="shared" si="17"/>
        <v>0</v>
      </c>
      <c r="H179" s="342"/>
      <c r="I179" s="342"/>
      <c r="J179" s="342"/>
      <c r="K179" s="314">
        <f t="shared" si="13"/>
        <v>0</v>
      </c>
      <c r="R179" s="324">
        <f>I180+H180-G180</f>
        <v>0</v>
      </c>
    </row>
    <row r="180" spans="1:18" s="347" customFormat="1" ht="93.75" hidden="1" x14ac:dyDescent="0.2">
      <c r="A180" s="338" t="s">
        <v>744</v>
      </c>
      <c r="B180" s="338" t="s">
        <v>411</v>
      </c>
      <c r="C180" s="338" t="s">
        <v>399</v>
      </c>
      <c r="D180" s="344" t="s">
        <v>412</v>
      </c>
      <c r="E180" s="426" t="s">
        <v>704</v>
      </c>
      <c r="F180" s="427" t="s">
        <v>705</v>
      </c>
      <c r="G180" s="342">
        <f t="shared" si="17"/>
        <v>0</v>
      </c>
      <c r="H180" s="428"/>
      <c r="I180" s="428"/>
      <c r="J180" s="428"/>
      <c r="K180" s="314">
        <f t="shared" si="13"/>
        <v>0</v>
      </c>
      <c r="R180" s="324">
        <f>I181+H181-G181</f>
        <v>0</v>
      </c>
    </row>
    <row r="181" spans="1:18" s="347" customFormat="1" ht="112.5" hidden="1" x14ac:dyDescent="0.2">
      <c r="A181" s="100" t="s">
        <v>745</v>
      </c>
      <c r="B181" s="100" t="s">
        <v>417</v>
      </c>
      <c r="C181" s="100" t="s">
        <v>399</v>
      </c>
      <c r="D181" s="432" t="s">
        <v>746</v>
      </c>
      <c r="E181" s="436" t="s">
        <v>704</v>
      </c>
      <c r="F181" s="437" t="s">
        <v>705</v>
      </c>
      <c r="G181" s="342">
        <f t="shared" si="17"/>
        <v>0</v>
      </c>
      <c r="H181" s="438"/>
      <c r="I181" s="438"/>
      <c r="J181" s="438"/>
      <c r="K181" s="314">
        <f t="shared" si="13"/>
        <v>0</v>
      </c>
    </row>
    <row r="182" spans="1:18" s="347" customFormat="1" ht="75" hidden="1" x14ac:dyDescent="0.2">
      <c r="A182" s="100" t="s">
        <v>745</v>
      </c>
      <c r="B182" s="100" t="s">
        <v>417</v>
      </c>
      <c r="C182" s="100" t="s">
        <v>399</v>
      </c>
      <c r="D182" s="432" t="s">
        <v>746</v>
      </c>
      <c r="E182" s="426" t="s">
        <v>720</v>
      </c>
      <c r="F182" s="427" t="s">
        <v>721</v>
      </c>
      <c r="G182" s="342">
        <f t="shared" si="17"/>
        <v>0</v>
      </c>
      <c r="H182" s="438"/>
      <c r="I182" s="438"/>
      <c r="J182" s="438"/>
      <c r="K182" s="314">
        <f t="shared" si="13"/>
        <v>0</v>
      </c>
      <c r="R182" s="324">
        <f>I183+H183-G183</f>
        <v>0</v>
      </c>
    </row>
    <row r="183" spans="1:18" s="347" customFormat="1" ht="41.25" hidden="1" x14ac:dyDescent="0.3">
      <c r="A183" s="338" t="s">
        <v>747</v>
      </c>
      <c r="B183" s="338" t="s">
        <v>748</v>
      </c>
      <c r="C183" s="338" t="s">
        <v>159</v>
      </c>
      <c r="D183" s="475" t="s">
        <v>749</v>
      </c>
      <c r="E183" s="365"/>
      <c r="F183" s="366"/>
      <c r="G183" s="342">
        <f t="shared" si="17"/>
        <v>0</v>
      </c>
      <c r="H183" s="342"/>
      <c r="I183" s="342"/>
      <c r="J183" s="342"/>
      <c r="K183" s="314">
        <f t="shared" si="13"/>
        <v>0</v>
      </c>
    </row>
    <row r="184" spans="1:18" ht="75" hidden="1" x14ac:dyDescent="0.2">
      <c r="A184" s="338" t="s">
        <v>458</v>
      </c>
      <c r="B184" s="338" t="s">
        <v>158</v>
      </c>
      <c r="C184" s="338" t="s">
        <v>159</v>
      </c>
      <c r="D184" s="344" t="s">
        <v>750</v>
      </c>
      <c r="E184" s="355" t="s">
        <v>751</v>
      </c>
      <c r="F184" s="335" t="s">
        <v>644</v>
      </c>
      <c r="G184" s="342">
        <f t="shared" si="17"/>
        <v>0</v>
      </c>
      <c r="H184" s="428"/>
      <c r="I184" s="428"/>
      <c r="J184" s="428"/>
      <c r="K184" s="314">
        <f t="shared" si="13"/>
        <v>0</v>
      </c>
    </row>
    <row r="185" spans="1:18" ht="75" x14ac:dyDescent="0.2">
      <c r="A185" s="338" t="s">
        <v>460</v>
      </c>
      <c r="B185" s="338" t="s">
        <v>242</v>
      </c>
      <c r="C185" s="338" t="s">
        <v>159</v>
      </c>
      <c r="D185" s="344" t="s">
        <v>642</v>
      </c>
      <c r="E185" s="358" t="s">
        <v>621</v>
      </c>
      <c r="F185" s="335" t="s">
        <v>622</v>
      </c>
      <c r="G185" s="368">
        <f t="shared" si="17"/>
        <v>14332518</v>
      </c>
      <c r="H185" s="415"/>
      <c r="I185" s="415">
        <v>14332518</v>
      </c>
      <c r="J185" s="415">
        <v>14332518</v>
      </c>
      <c r="K185" s="314">
        <f t="shared" si="13"/>
        <v>42997554</v>
      </c>
      <c r="L185" s="330">
        <f>[2]дод3!J207</f>
        <v>200000</v>
      </c>
      <c r="M185" s="476">
        <f>L185-I185-I186-I187</f>
        <v>-14132518</v>
      </c>
    </row>
    <row r="186" spans="1:18" s="347" customFormat="1" ht="135" hidden="1" x14ac:dyDescent="0.2">
      <c r="A186" s="100" t="s">
        <v>460</v>
      </c>
      <c r="B186" s="100" t="s">
        <v>242</v>
      </c>
      <c r="C186" s="100" t="s">
        <v>159</v>
      </c>
      <c r="D186" s="432" t="s">
        <v>752</v>
      </c>
      <c r="E186" s="477" t="s">
        <v>753</v>
      </c>
      <c r="F186" s="478" t="s">
        <v>754</v>
      </c>
      <c r="G186" s="368">
        <f t="shared" si="17"/>
        <v>0</v>
      </c>
      <c r="H186" s="415"/>
      <c r="I186" s="415"/>
      <c r="J186" s="415"/>
      <c r="K186" s="314">
        <f t="shared" si="13"/>
        <v>0</v>
      </c>
      <c r="L186" s="347" t="s">
        <v>755</v>
      </c>
      <c r="O186" s="479" t="s">
        <v>756</v>
      </c>
      <c r="P186" s="480" t="s">
        <v>757</v>
      </c>
    </row>
    <row r="187" spans="1:18" s="347" customFormat="1" ht="120" hidden="1" x14ac:dyDescent="0.2">
      <c r="A187" s="100" t="s">
        <v>460</v>
      </c>
      <c r="B187" s="100" t="s">
        <v>242</v>
      </c>
      <c r="C187" s="100" t="s">
        <v>159</v>
      </c>
      <c r="D187" s="399" t="s">
        <v>752</v>
      </c>
      <c r="E187" s="411" t="s">
        <v>758</v>
      </c>
      <c r="F187" s="478" t="s">
        <v>759</v>
      </c>
      <c r="G187" s="368">
        <f t="shared" si="17"/>
        <v>0</v>
      </c>
      <c r="H187" s="415"/>
      <c r="I187" s="415"/>
      <c r="J187" s="415"/>
      <c r="K187" s="314">
        <f t="shared" si="13"/>
        <v>0</v>
      </c>
      <c r="L187" s="347" t="s">
        <v>755</v>
      </c>
      <c r="O187" s="479" t="s">
        <v>753</v>
      </c>
      <c r="P187" s="480" t="s">
        <v>754</v>
      </c>
    </row>
    <row r="188" spans="1:18" s="347" customFormat="1" ht="75" hidden="1" x14ac:dyDescent="0.2">
      <c r="A188" s="338" t="s">
        <v>464</v>
      </c>
      <c r="B188" s="338" t="s">
        <v>441</v>
      </c>
      <c r="C188" s="338" t="s">
        <v>159</v>
      </c>
      <c r="D188" s="343" t="s">
        <v>703</v>
      </c>
      <c r="E188" s="345" t="s">
        <v>684</v>
      </c>
      <c r="F188" s="345" t="s">
        <v>685</v>
      </c>
      <c r="G188" s="368">
        <f t="shared" si="17"/>
        <v>0</v>
      </c>
      <c r="H188" s="415"/>
      <c r="I188" s="415"/>
      <c r="J188" s="415"/>
      <c r="K188" s="314">
        <f t="shared" si="13"/>
        <v>0</v>
      </c>
      <c r="L188" s="413">
        <f>[2]дод3!J210</f>
        <v>0</v>
      </c>
      <c r="M188" s="347" t="s">
        <v>459</v>
      </c>
      <c r="R188" s="324">
        <f>I189+H189-G189</f>
        <v>0</v>
      </c>
    </row>
    <row r="189" spans="1:18" s="347" customFormat="1" ht="131.25" hidden="1" x14ac:dyDescent="0.2">
      <c r="A189" s="560" t="s">
        <v>466</v>
      </c>
      <c r="B189" s="560" t="s">
        <v>467</v>
      </c>
      <c r="C189" s="560" t="s">
        <v>159</v>
      </c>
      <c r="D189" s="563" t="s">
        <v>760</v>
      </c>
      <c r="E189" s="436" t="s">
        <v>761</v>
      </c>
      <c r="F189" s="437"/>
      <c r="G189" s="342">
        <f t="shared" si="17"/>
        <v>0</v>
      </c>
      <c r="H189" s="438"/>
      <c r="I189" s="438"/>
      <c r="J189" s="438"/>
      <c r="K189" s="314">
        <f t="shared" si="13"/>
        <v>0</v>
      </c>
      <c r="R189" s="324">
        <f>I190+H190-G190</f>
        <v>0</v>
      </c>
    </row>
    <row r="190" spans="1:18" s="347" customFormat="1" ht="75" x14ac:dyDescent="0.2">
      <c r="A190" s="562"/>
      <c r="B190" s="562"/>
      <c r="C190" s="562"/>
      <c r="D190" s="584"/>
      <c r="E190" s="355" t="s">
        <v>762</v>
      </c>
      <c r="F190" s="335" t="s">
        <v>644</v>
      </c>
      <c r="G190" s="342">
        <f t="shared" si="17"/>
        <v>2000000</v>
      </c>
      <c r="H190" s="438"/>
      <c r="I190" s="438">
        <v>2000000</v>
      </c>
      <c r="J190" s="438">
        <v>2000000</v>
      </c>
      <c r="K190" s="314">
        <f t="shared" si="13"/>
        <v>6000000</v>
      </c>
    </row>
    <row r="191" spans="1:18" s="347" customFormat="1" ht="75" x14ac:dyDescent="0.2">
      <c r="A191" s="338" t="s">
        <v>470</v>
      </c>
      <c r="B191" s="338" t="s">
        <v>444</v>
      </c>
      <c r="C191" s="338" t="s">
        <v>159</v>
      </c>
      <c r="D191" s="343" t="s">
        <v>445</v>
      </c>
      <c r="E191" s="343" t="s">
        <v>763</v>
      </c>
      <c r="F191" s="478" t="s">
        <v>683</v>
      </c>
      <c r="G191" s="368">
        <f t="shared" si="17"/>
        <v>27243200</v>
      </c>
      <c r="H191" s="481"/>
      <c r="I191" s="368">
        <v>27243200</v>
      </c>
      <c r="J191" s="368">
        <v>27243200</v>
      </c>
      <c r="K191" s="314">
        <f t="shared" si="13"/>
        <v>81729600</v>
      </c>
    </row>
    <row r="192" spans="1:18" s="347" customFormat="1" ht="93.75" hidden="1" x14ac:dyDescent="0.3">
      <c r="A192" s="338" t="s">
        <v>471</v>
      </c>
      <c r="B192" s="338" t="s">
        <v>472</v>
      </c>
      <c r="C192" s="338" t="s">
        <v>52</v>
      </c>
      <c r="D192" s="482" t="s">
        <v>473</v>
      </c>
      <c r="E192" s="426" t="s">
        <v>704</v>
      </c>
      <c r="F192" s="427" t="s">
        <v>764</v>
      </c>
      <c r="G192" s="342">
        <f t="shared" si="17"/>
        <v>0</v>
      </c>
      <c r="H192" s="483"/>
      <c r="I192" s="483"/>
      <c r="J192" s="483"/>
      <c r="K192" s="314">
        <f t="shared" si="13"/>
        <v>0</v>
      </c>
    </row>
    <row r="193" spans="1:18" s="347" customFormat="1" ht="85.15" customHeight="1" x14ac:dyDescent="0.2">
      <c r="A193" s="560" t="s">
        <v>471</v>
      </c>
      <c r="B193" s="560" t="s">
        <v>472</v>
      </c>
      <c r="C193" s="560" t="s">
        <v>52</v>
      </c>
      <c r="D193" s="580" t="s">
        <v>473</v>
      </c>
      <c r="E193" s="358" t="s">
        <v>621</v>
      </c>
      <c r="F193" s="335" t="s">
        <v>622</v>
      </c>
      <c r="G193" s="368">
        <f>H193+I193</f>
        <v>3000000</v>
      </c>
      <c r="H193" s="415"/>
      <c r="I193" s="415">
        <v>3000000</v>
      </c>
      <c r="J193" s="415">
        <v>3000000</v>
      </c>
      <c r="K193" s="314">
        <f t="shared" si="13"/>
        <v>9000000</v>
      </c>
      <c r="M193" s="414">
        <f>G193-I193-H193</f>
        <v>0</v>
      </c>
    </row>
    <row r="194" spans="1:18" ht="62.45" hidden="1" customHeight="1" x14ac:dyDescent="0.2">
      <c r="A194" s="561"/>
      <c r="B194" s="561"/>
      <c r="C194" s="561"/>
      <c r="D194" s="581"/>
      <c r="E194" s="345" t="s">
        <v>765</v>
      </c>
      <c r="F194" s="335" t="s">
        <v>766</v>
      </c>
      <c r="G194" s="368">
        <f>H194+I194</f>
        <v>0</v>
      </c>
      <c r="H194" s="415"/>
      <c r="I194" s="415"/>
      <c r="J194" s="415"/>
      <c r="K194" s="314">
        <f t="shared" si="13"/>
        <v>0</v>
      </c>
      <c r="L194" s="330">
        <f>G194-H194-I194</f>
        <v>0</v>
      </c>
      <c r="M194" s="330">
        <f>G194-I194-H194</f>
        <v>0</v>
      </c>
      <c r="R194" s="324">
        <f>I196+H196-G196</f>
        <v>0</v>
      </c>
    </row>
    <row r="195" spans="1:18" ht="62.45" hidden="1" customHeight="1" x14ac:dyDescent="0.2">
      <c r="A195" s="562"/>
      <c r="B195" s="562"/>
      <c r="C195" s="562"/>
      <c r="D195" s="575"/>
      <c r="E195" s="426" t="s">
        <v>682</v>
      </c>
      <c r="F195" s="359" t="s">
        <v>683</v>
      </c>
      <c r="G195" s="368">
        <f t="shared" si="17"/>
        <v>0</v>
      </c>
      <c r="H195" s="415"/>
      <c r="I195" s="415"/>
      <c r="J195" s="415"/>
      <c r="K195" s="314">
        <f t="shared" si="13"/>
        <v>0</v>
      </c>
      <c r="L195" s="330"/>
      <c r="M195" s="330"/>
      <c r="R195" s="324"/>
    </row>
    <row r="196" spans="1:18" s="347" customFormat="1" ht="75" x14ac:dyDescent="0.2">
      <c r="A196" s="338" t="s">
        <v>481</v>
      </c>
      <c r="B196" s="338" t="s">
        <v>447</v>
      </c>
      <c r="C196" s="338" t="s">
        <v>52</v>
      </c>
      <c r="D196" s="339" t="s">
        <v>448</v>
      </c>
      <c r="E196" s="358" t="s">
        <v>621</v>
      </c>
      <c r="F196" s="335" t="s">
        <v>622</v>
      </c>
      <c r="G196" s="368">
        <f t="shared" si="17"/>
        <v>1870000</v>
      </c>
      <c r="H196" s="481">
        <v>1870000</v>
      </c>
      <c r="I196" s="481"/>
      <c r="J196" s="481"/>
      <c r="K196" s="314">
        <f t="shared" si="13"/>
        <v>3740000</v>
      </c>
      <c r="M196" s="414">
        <f>G196-I196-H196</f>
        <v>0</v>
      </c>
      <c r="R196" s="324">
        <f>I198+H198-G198</f>
        <v>0</v>
      </c>
    </row>
    <row r="197" spans="1:18" s="347" customFormat="1" ht="75" hidden="1" x14ac:dyDescent="0.2">
      <c r="A197" s="385">
        <v>1617380</v>
      </c>
      <c r="B197" s="385">
        <v>7380</v>
      </c>
      <c r="C197" s="385">
        <v>490</v>
      </c>
      <c r="D197" s="400" t="s">
        <v>250</v>
      </c>
      <c r="E197" s="411" t="s">
        <v>758</v>
      </c>
      <c r="F197" s="335" t="s">
        <v>767</v>
      </c>
      <c r="G197" s="368">
        <f t="shared" si="17"/>
        <v>0</v>
      </c>
      <c r="H197" s="368"/>
      <c r="I197" s="368"/>
      <c r="J197" s="368"/>
      <c r="K197" s="314">
        <f t="shared" si="13"/>
        <v>0</v>
      </c>
      <c r="M197" s="414"/>
      <c r="R197" s="324"/>
    </row>
    <row r="198" spans="1:18" s="485" customFormat="1" ht="112.5" hidden="1" x14ac:dyDescent="0.2">
      <c r="A198" s="401">
        <v>1617461</v>
      </c>
      <c r="B198" s="401">
        <v>7461</v>
      </c>
      <c r="C198" s="338" t="s">
        <v>483</v>
      </c>
      <c r="D198" s="344" t="s">
        <v>768</v>
      </c>
      <c r="E198" s="484" t="s">
        <v>769</v>
      </c>
      <c r="F198" s="344" t="s">
        <v>770</v>
      </c>
      <c r="G198" s="342">
        <f t="shared" si="17"/>
        <v>0</v>
      </c>
      <c r="H198" s="428"/>
      <c r="I198" s="428"/>
      <c r="J198" s="428"/>
      <c r="K198" s="314">
        <f t="shared" si="13"/>
        <v>0</v>
      </c>
      <c r="M198" s="486"/>
    </row>
    <row r="199" spans="1:18" s="347" customFormat="1" ht="129.6" customHeight="1" x14ac:dyDescent="0.2">
      <c r="A199" s="401">
        <v>1617462</v>
      </c>
      <c r="B199" s="401">
        <v>7462</v>
      </c>
      <c r="C199" s="338" t="s">
        <v>483</v>
      </c>
      <c r="D199" s="343" t="s">
        <v>484</v>
      </c>
      <c r="E199" s="484" t="s">
        <v>771</v>
      </c>
      <c r="F199" s="335" t="s">
        <v>772</v>
      </c>
      <c r="G199" s="368">
        <f t="shared" si="17"/>
        <v>1290414900</v>
      </c>
      <c r="H199" s="481"/>
      <c r="I199" s="415">
        <v>1290414900</v>
      </c>
      <c r="J199" s="415"/>
      <c r="K199" s="314">
        <f t="shared" si="13"/>
        <v>2580829800</v>
      </c>
      <c r="M199" s="487"/>
      <c r="N199" s="413">
        <f>[1]дод3!J198</f>
        <v>1290414900</v>
      </c>
    </row>
    <row r="200" spans="1:18" s="347" customFormat="1" ht="75" hidden="1" x14ac:dyDescent="0.2">
      <c r="A200" s="401">
        <v>1617462</v>
      </c>
      <c r="B200" s="401">
        <v>7462</v>
      </c>
      <c r="C200" s="338" t="s">
        <v>483</v>
      </c>
      <c r="D200" s="344" t="s">
        <v>484</v>
      </c>
      <c r="E200" s="484" t="s">
        <v>773</v>
      </c>
      <c r="F200" s="344" t="s">
        <v>774</v>
      </c>
      <c r="G200" s="342">
        <f t="shared" si="17"/>
        <v>0</v>
      </c>
      <c r="H200" s="350"/>
      <c r="I200" s="428"/>
      <c r="J200" s="428"/>
      <c r="K200" s="314">
        <f t="shared" si="13"/>
        <v>0</v>
      </c>
    </row>
    <row r="201" spans="1:18" ht="130.15" customHeight="1" x14ac:dyDescent="0.2">
      <c r="A201" s="488">
        <v>1617463</v>
      </c>
      <c r="B201" s="488">
        <v>7463</v>
      </c>
      <c r="C201" s="348" t="s">
        <v>483</v>
      </c>
      <c r="D201" s="417" t="s">
        <v>485</v>
      </c>
      <c r="E201" s="484" t="s">
        <v>771</v>
      </c>
      <c r="F201" s="335" t="s">
        <v>772</v>
      </c>
      <c r="G201" s="368">
        <f t="shared" si="17"/>
        <v>200000</v>
      </c>
      <c r="H201" s="481">
        <v>200000</v>
      </c>
      <c r="I201" s="415"/>
      <c r="J201" s="415"/>
      <c r="K201" s="314">
        <f t="shared" si="13"/>
        <v>400000</v>
      </c>
    </row>
    <row r="202" spans="1:18" s="347" customFormat="1" ht="206.25" hidden="1" x14ac:dyDescent="0.2">
      <c r="A202" s="489">
        <v>1617464</v>
      </c>
      <c r="B202" s="489">
        <v>7464</v>
      </c>
      <c r="C202" s="100" t="s">
        <v>483</v>
      </c>
      <c r="D202" s="399" t="s">
        <v>486</v>
      </c>
      <c r="E202" s="484" t="s">
        <v>769</v>
      </c>
      <c r="F202" s="343" t="s">
        <v>770</v>
      </c>
      <c r="G202" s="415">
        <f t="shared" si="17"/>
        <v>0</v>
      </c>
      <c r="H202" s="481"/>
      <c r="I202" s="415"/>
      <c r="J202" s="415"/>
      <c r="K202" s="314">
        <f t="shared" si="13"/>
        <v>0</v>
      </c>
    </row>
    <row r="203" spans="1:18" ht="93.75" hidden="1" x14ac:dyDescent="0.3">
      <c r="A203" s="338" t="s">
        <v>775</v>
      </c>
      <c r="B203" s="338" t="s">
        <v>776</v>
      </c>
      <c r="C203" s="338" t="s">
        <v>451</v>
      </c>
      <c r="D203" s="339" t="s">
        <v>777</v>
      </c>
      <c r="E203" s="374" t="s">
        <v>778</v>
      </c>
      <c r="F203" s="490" t="s">
        <v>779</v>
      </c>
      <c r="G203" s="342">
        <f t="shared" si="17"/>
        <v>0</v>
      </c>
      <c r="H203" s="342"/>
      <c r="I203" s="350"/>
      <c r="J203" s="350"/>
      <c r="K203" s="314">
        <f t="shared" si="13"/>
        <v>0</v>
      </c>
      <c r="L203" s="330">
        <f>G203-H203-I203</f>
        <v>0</v>
      </c>
      <c r="M203" s="330">
        <f>G203-I203-H203</f>
        <v>0</v>
      </c>
      <c r="R203" s="324">
        <f>I205+H205-G205</f>
        <v>0</v>
      </c>
    </row>
    <row r="204" spans="1:18" ht="75" hidden="1" x14ac:dyDescent="0.3">
      <c r="A204" s="338" t="s">
        <v>775</v>
      </c>
      <c r="B204" s="338" t="s">
        <v>776</v>
      </c>
      <c r="C204" s="338" t="s">
        <v>451</v>
      </c>
      <c r="D204" s="339" t="s">
        <v>777</v>
      </c>
      <c r="E204" s="374" t="s">
        <v>720</v>
      </c>
      <c r="F204" s="490" t="s">
        <v>780</v>
      </c>
      <c r="G204" s="342"/>
      <c r="H204" s="342"/>
      <c r="I204" s="350"/>
      <c r="J204" s="350"/>
      <c r="K204" s="314">
        <f t="shared" si="13"/>
        <v>0</v>
      </c>
      <c r="L204" s="330"/>
      <c r="M204" s="330"/>
      <c r="R204" s="324"/>
    </row>
    <row r="205" spans="1:18" s="347" customFormat="1" ht="37.5" hidden="1" x14ac:dyDescent="0.2">
      <c r="A205" s="338" t="s">
        <v>781</v>
      </c>
      <c r="B205" s="338" t="s">
        <v>559</v>
      </c>
      <c r="C205" s="338" t="s">
        <v>556</v>
      </c>
      <c r="D205" s="344" t="s">
        <v>560</v>
      </c>
      <c r="E205" s="365"/>
      <c r="F205" s="366"/>
      <c r="G205" s="342">
        <f t="shared" si="17"/>
        <v>0</v>
      </c>
      <c r="H205" s="342"/>
      <c r="I205" s="342"/>
      <c r="J205" s="342"/>
      <c r="K205" s="314">
        <f t="shared" ref="K205:K269" si="18">SUBTOTAL(9,G205:J205)</f>
        <v>0</v>
      </c>
      <c r="M205" s="414">
        <f>G205-I205-H205</f>
        <v>0</v>
      </c>
    </row>
    <row r="206" spans="1:18" s="347" customFormat="1" ht="93.75" hidden="1" x14ac:dyDescent="0.2">
      <c r="A206" s="338" t="s">
        <v>782</v>
      </c>
      <c r="B206" s="338" t="s">
        <v>55</v>
      </c>
      <c r="C206" s="338" t="s">
        <v>52</v>
      </c>
      <c r="D206" s="491" t="s">
        <v>56</v>
      </c>
      <c r="E206" s="358" t="s">
        <v>625</v>
      </c>
      <c r="F206" s="341" t="s">
        <v>783</v>
      </c>
      <c r="G206" s="342">
        <f t="shared" si="17"/>
        <v>0</v>
      </c>
      <c r="H206" s="342"/>
      <c r="I206" s="342"/>
      <c r="J206" s="342"/>
      <c r="K206" s="314">
        <f t="shared" si="18"/>
        <v>0</v>
      </c>
      <c r="M206" s="414"/>
    </row>
    <row r="207" spans="1:18" s="347" customFormat="1" ht="75" hidden="1" x14ac:dyDescent="0.2">
      <c r="A207" s="100" t="s">
        <v>487</v>
      </c>
      <c r="B207" s="100" t="s">
        <v>488</v>
      </c>
      <c r="C207" s="100" t="s">
        <v>489</v>
      </c>
      <c r="D207" s="399" t="s">
        <v>490</v>
      </c>
      <c r="E207" s="426" t="s">
        <v>784</v>
      </c>
      <c r="F207" s="343" t="s">
        <v>604</v>
      </c>
      <c r="G207" s="368">
        <f t="shared" si="17"/>
        <v>0</v>
      </c>
      <c r="H207" s="368"/>
      <c r="I207" s="368"/>
      <c r="J207" s="368"/>
      <c r="K207" s="314">
        <f t="shared" si="18"/>
        <v>0</v>
      </c>
      <c r="M207" s="414">
        <f t="shared" ref="M207:M216" si="19">G207-I207-H207</f>
        <v>0</v>
      </c>
      <c r="R207" s="324">
        <f>I208+H208-G208</f>
        <v>0</v>
      </c>
    </row>
    <row r="208" spans="1:18" ht="75" hidden="1" x14ac:dyDescent="0.2">
      <c r="A208" s="338" t="s">
        <v>785</v>
      </c>
      <c r="B208" s="338" t="s">
        <v>531</v>
      </c>
      <c r="C208" s="338" t="s">
        <v>532</v>
      </c>
      <c r="D208" s="344" t="s">
        <v>533</v>
      </c>
      <c r="E208" s="343" t="s">
        <v>603</v>
      </c>
      <c r="F208" s="344" t="s">
        <v>604</v>
      </c>
      <c r="G208" s="492">
        <f t="shared" si="17"/>
        <v>0</v>
      </c>
      <c r="H208" s="493"/>
      <c r="I208" s="492"/>
      <c r="J208" s="342"/>
      <c r="K208" s="314">
        <f t="shared" si="18"/>
        <v>0</v>
      </c>
      <c r="L208" s="330">
        <f t="shared" ref="L208:L214" si="20">G208-H208-I208</f>
        <v>0</v>
      </c>
      <c r="M208" s="330">
        <f t="shared" si="19"/>
        <v>0</v>
      </c>
      <c r="R208" s="324">
        <f>I209+H209-G209</f>
        <v>0</v>
      </c>
    </row>
    <row r="209" spans="1:18" ht="75" hidden="1" x14ac:dyDescent="0.2">
      <c r="A209" s="489">
        <v>1618313</v>
      </c>
      <c r="B209" s="489">
        <v>8313</v>
      </c>
      <c r="C209" s="100" t="s">
        <v>536</v>
      </c>
      <c r="D209" s="432" t="s">
        <v>537</v>
      </c>
      <c r="E209" s="343" t="s">
        <v>603</v>
      </c>
      <c r="F209" s="344" t="s">
        <v>604</v>
      </c>
      <c r="G209" s="342">
        <f t="shared" si="17"/>
        <v>0</v>
      </c>
      <c r="H209" s="428"/>
      <c r="I209" s="428"/>
      <c r="J209" s="428"/>
      <c r="K209" s="314">
        <f t="shared" si="18"/>
        <v>0</v>
      </c>
      <c r="L209" s="330">
        <f t="shared" si="20"/>
        <v>0</v>
      </c>
      <c r="M209" s="330">
        <f t="shared" si="19"/>
        <v>0</v>
      </c>
    </row>
    <row r="210" spans="1:18" ht="37.5" hidden="1" x14ac:dyDescent="0.2">
      <c r="A210" s="401">
        <v>1618330</v>
      </c>
      <c r="B210" s="401">
        <v>8330</v>
      </c>
      <c r="C210" s="338" t="s">
        <v>544</v>
      </c>
      <c r="D210" s="344" t="s">
        <v>545</v>
      </c>
      <c r="E210" s="446"/>
      <c r="F210" s="447"/>
      <c r="G210" s="342">
        <f>H210+I210</f>
        <v>0</v>
      </c>
      <c r="H210" s="428"/>
      <c r="I210" s="428"/>
      <c r="J210" s="428"/>
      <c r="K210" s="314">
        <f t="shared" si="18"/>
        <v>0</v>
      </c>
      <c r="L210" s="330">
        <f t="shared" si="20"/>
        <v>0</v>
      </c>
      <c r="M210" s="330">
        <f t="shared" si="19"/>
        <v>0</v>
      </c>
      <c r="R210" s="324">
        <f>I211+H211-G211</f>
        <v>0</v>
      </c>
    </row>
    <row r="211" spans="1:18" ht="37.5" hidden="1" x14ac:dyDescent="0.2">
      <c r="A211" s="338" t="s">
        <v>786</v>
      </c>
      <c r="B211" s="338" t="s">
        <v>787</v>
      </c>
      <c r="C211" s="338" t="s">
        <v>483</v>
      </c>
      <c r="D211" s="344" t="s">
        <v>788</v>
      </c>
      <c r="E211" s="446"/>
      <c r="F211" s="447"/>
      <c r="G211" s="342">
        <f>H211+I211</f>
        <v>0</v>
      </c>
      <c r="H211" s="428"/>
      <c r="I211" s="428"/>
      <c r="J211" s="428"/>
      <c r="K211" s="314">
        <f t="shared" si="18"/>
        <v>0</v>
      </c>
      <c r="L211" s="330">
        <f t="shared" si="20"/>
        <v>0</v>
      </c>
      <c r="M211" s="330">
        <f t="shared" si="19"/>
        <v>0</v>
      </c>
      <c r="R211" s="324">
        <f>I216+H216-G216</f>
        <v>0</v>
      </c>
    </row>
    <row r="212" spans="1:18" ht="187.5" hidden="1" x14ac:dyDescent="0.2">
      <c r="A212" s="338" t="s">
        <v>493</v>
      </c>
      <c r="B212" s="338" t="s">
        <v>494</v>
      </c>
      <c r="C212" s="338" t="s">
        <v>59</v>
      </c>
      <c r="D212" s="344" t="s">
        <v>495</v>
      </c>
      <c r="E212" s="484" t="s">
        <v>769</v>
      </c>
      <c r="F212" s="344" t="s">
        <v>770</v>
      </c>
      <c r="G212" s="368">
        <f>H212+I212</f>
        <v>0</v>
      </c>
      <c r="H212" s="428"/>
      <c r="I212" s="415"/>
      <c r="J212" s="428"/>
      <c r="K212" s="314">
        <f t="shared" si="18"/>
        <v>0</v>
      </c>
      <c r="L212" s="330">
        <f t="shared" si="20"/>
        <v>0</v>
      </c>
      <c r="M212" s="330">
        <f>G212-I212-H212</f>
        <v>0</v>
      </c>
      <c r="R212" s="324">
        <f>I213+H213-G213</f>
        <v>0</v>
      </c>
    </row>
    <row r="213" spans="1:18" ht="93.75" x14ac:dyDescent="0.2">
      <c r="A213" s="410" t="s">
        <v>496</v>
      </c>
      <c r="B213" s="410"/>
      <c r="C213" s="410"/>
      <c r="D213" s="362" t="s">
        <v>497</v>
      </c>
      <c r="E213" s="363"/>
      <c r="F213" s="364"/>
      <c r="G213" s="329">
        <f>G214</f>
        <v>1381200</v>
      </c>
      <c r="H213" s="329">
        <f>H214</f>
        <v>1381200</v>
      </c>
      <c r="I213" s="329">
        <f>I214</f>
        <v>0</v>
      </c>
      <c r="J213" s="329">
        <f>J214</f>
        <v>0</v>
      </c>
      <c r="K213" s="314">
        <f t="shared" si="18"/>
        <v>2762400</v>
      </c>
      <c r="L213" s="330">
        <f t="shared" si="20"/>
        <v>0</v>
      </c>
      <c r="M213" s="330">
        <f>G213-I213-H213</f>
        <v>0</v>
      </c>
      <c r="R213" s="324">
        <f>I214+H214-G214</f>
        <v>0</v>
      </c>
    </row>
    <row r="214" spans="1:18" ht="93.75" x14ac:dyDescent="0.2">
      <c r="A214" s="410" t="s">
        <v>498</v>
      </c>
      <c r="B214" s="410"/>
      <c r="C214" s="410"/>
      <c r="D214" s="362" t="s">
        <v>497</v>
      </c>
      <c r="E214" s="363"/>
      <c r="F214" s="364"/>
      <c r="G214" s="329">
        <f>SUM(G215:G218)</f>
        <v>1381200</v>
      </c>
      <c r="H214" s="329">
        <f>SUM(H215:H218)</f>
        <v>1381200</v>
      </c>
      <c r="I214" s="329">
        <f>SUM(I215:I217)</f>
        <v>0</v>
      </c>
      <c r="J214" s="329">
        <f>SUM(J215:J217)</f>
        <v>0</v>
      </c>
      <c r="K214" s="314">
        <f t="shared" si="18"/>
        <v>2762400</v>
      </c>
      <c r="L214" s="330">
        <f t="shared" si="20"/>
        <v>0</v>
      </c>
      <c r="M214" s="330">
        <f>G214-I214-H214</f>
        <v>0</v>
      </c>
      <c r="R214" s="324">
        <f>I215+H215-G215</f>
        <v>0</v>
      </c>
    </row>
    <row r="215" spans="1:18" s="347" customFormat="1" ht="75" x14ac:dyDescent="0.2">
      <c r="A215" s="332" t="s">
        <v>499</v>
      </c>
      <c r="B215" s="332" t="s">
        <v>59</v>
      </c>
      <c r="C215" s="332" t="s">
        <v>72</v>
      </c>
      <c r="D215" s="367" t="s">
        <v>73</v>
      </c>
      <c r="E215" s="343" t="s">
        <v>789</v>
      </c>
      <c r="F215" s="335" t="s">
        <v>790</v>
      </c>
      <c r="G215" s="368">
        <f>+H215+I215</f>
        <v>1381200</v>
      </c>
      <c r="H215" s="368">
        <v>1381200</v>
      </c>
      <c r="I215" s="368"/>
      <c r="J215" s="368"/>
      <c r="K215" s="314">
        <f t="shared" si="18"/>
        <v>2762400</v>
      </c>
      <c r="M215" s="414">
        <f>G215-I215-H215</f>
        <v>0</v>
      </c>
      <c r="R215" s="324"/>
    </row>
    <row r="216" spans="1:18" ht="112.5" hidden="1" x14ac:dyDescent="0.2">
      <c r="A216" s="100" t="s">
        <v>500</v>
      </c>
      <c r="B216" s="100" t="s">
        <v>304</v>
      </c>
      <c r="C216" s="100" t="s">
        <v>92</v>
      </c>
      <c r="D216" s="432" t="s">
        <v>501</v>
      </c>
      <c r="E216" s="432" t="s">
        <v>791</v>
      </c>
      <c r="F216" s="494"/>
      <c r="G216" s="342">
        <f>H216+I216</f>
        <v>0</v>
      </c>
      <c r="H216" s="435"/>
      <c r="I216" s="435"/>
      <c r="J216" s="435"/>
      <c r="K216" s="314">
        <f t="shared" si="18"/>
        <v>0</v>
      </c>
      <c r="L216" s="330">
        <f>G216-H216-I216</f>
        <v>0</v>
      </c>
      <c r="M216" s="330">
        <f t="shared" si="19"/>
        <v>0</v>
      </c>
      <c r="R216" s="324">
        <f>I217+H217-G217</f>
        <v>0</v>
      </c>
    </row>
    <row r="217" spans="1:18" s="347" customFormat="1" ht="75" hidden="1" x14ac:dyDescent="0.2">
      <c r="A217" s="100" t="s">
        <v>502</v>
      </c>
      <c r="B217" s="100" t="s">
        <v>503</v>
      </c>
      <c r="C217" s="100" t="s">
        <v>114</v>
      </c>
      <c r="D217" s="432" t="s">
        <v>45</v>
      </c>
      <c r="E217" s="399" t="s">
        <v>792</v>
      </c>
      <c r="F217" s="474"/>
      <c r="G217" s="342">
        <f>H217+I217</f>
        <v>0</v>
      </c>
      <c r="H217" s="435"/>
      <c r="I217" s="435"/>
      <c r="J217" s="435"/>
      <c r="K217" s="314">
        <f t="shared" si="18"/>
        <v>0</v>
      </c>
    </row>
    <row r="218" spans="1:18" s="347" customFormat="1" ht="93.75" hidden="1" x14ac:dyDescent="0.2">
      <c r="A218" s="100" t="s">
        <v>504</v>
      </c>
      <c r="B218" s="100" t="s">
        <v>55</v>
      </c>
      <c r="C218" s="100" t="s">
        <v>52</v>
      </c>
      <c r="D218" s="491" t="s">
        <v>56</v>
      </c>
      <c r="E218" s="358" t="s">
        <v>625</v>
      </c>
      <c r="F218" s="341" t="s">
        <v>783</v>
      </c>
      <c r="G218" s="342"/>
      <c r="H218" s="435"/>
      <c r="I218" s="435"/>
      <c r="J218" s="435"/>
      <c r="K218" s="314">
        <f t="shared" si="18"/>
        <v>0</v>
      </c>
      <c r="R218" s="324">
        <f>I219+H219-G219</f>
        <v>0</v>
      </c>
    </row>
    <row r="219" spans="1:18" s="347" customFormat="1" ht="93.75" x14ac:dyDescent="0.2">
      <c r="A219" s="410" t="s">
        <v>505</v>
      </c>
      <c r="B219" s="410"/>
      <c r="C219" s="410"/>
      <c r="D219" s="362" t="s">
        <v>506</v>
      </c>
      <c r="E219" s="363"/>
      <c r="F219" s="364"/>
      <c r="G219" s="329">
        <f>G220</f>
        <v>7621400</v>
      </c>
      <c r="H219" s="329">
        <f>H220</f>
        <v>6791400</v>
      </c>
      <c r="I219" s="329">
        <f>I220</f>
        <v>830000</v>
      </c>
      <c r="J219" s="329">
        <f>J220</f>
        <v>300000</v>
      </c>
      <c r="K219" s="314">
        <f t="shared" si="18"/>
        <v>15542800</v>
      </c>
      <c r="M219" s="414">
        <f>G219-I219-H219</f>
        <v>0</v>
      </c>
      <c r="R219" s="324">
        <f>I220+H220-G220</f>
        <v>0</v>
      </c>
    </row>
    <row r="220" spans="1:18" ht="93.75" x14ac:dyDescent="0.2">
      <c r="A220" s="410" t="s">
        <v>507</v>
      </c>
      <c r="B220" s="410"/>
      <c r="C220" s="410"/>
      <c r="D220" s="362" t="s">
        <v>506</v>
      </c>
      <c r="E220" s="363"/>
      <c r="F220" s="364"/>
      <c r="G220" s="329">
        <f>SUM(G221:G230)</f>
        <v>7621400</v>
      </c>
      <c r="H220" s="329">
        <f>SUM(H221:H230)</f>
        <v>6791400</v>
      </c>
      <c r="I220" s="329">
        <f>SUM(I221:I230)</f>
        <v>830000</v>
      </c>
      <c r="J220" s="329">
        <f>SUM(J221:J230)</f>
        <v>300000</v>
      </c>
      <c r="K220" s="314">
        <f t="shared" si="18"/>
        <v>15542800</v>
      </c>
      <c r="L220" s="330">
        <f>G220-H220-I220</f>
        <v>0</v>
      </c>
      <c r="M220" s="330">
        <f>G220-I220-H220</f>
        <v>0</v>
      </c>
      <c r="R220" s="324">
        <f>I222+H222-G222</f>
        <v>0</v>
      </c>
    </row>
    <row r="221" spans="1:18" s="347" customFormat="1" ht="75" x14ac:dyDescent="0.2">
      <c r="A221" s="338" t="s">
        <v>508</v>
      </c>
      <c r="B221" s="338" t="s">
        <v>503</v>
      </c>
      <c r="C221" s="338" t="s">
        <v>114</v>
      </c>
      <c r="D221" s="343" t="s">
        <v>45</v>
      </c>
      <c r="E221" s="358" t="s">
        <v>621</v>
      </c>
      <c r="F221" s="335" t="s">
        <v>622</v>
      </c>
      <c r="G221" s="415">
        <f>H221+I221</f>
        <v>291800</v>
      </c>
      <c r="H221" s="415">
        <v>291800</v>
      </c>
      <c r="I221" s="415"/>
      <c r="J221" s="415"/>
      <c r="K221" s="314">
        <f t="shared" si="18"/>
        <v>583600</v>
      </c>
      <c r="M221" s="414"/>
      <c r="R221" s="324"/>
    </row>
    <row r="222" spans="1:18" s="347" customFormat="1" ht="75" x14ac:dyDescent="0.2">
      <c r="A222" s="338" t="s">
        <v>509</v>
      </c>
      <c r="B222" s="338" t="s">
        <v>510</v>
      </c>
      <c r="C222" s="338" t="s">
        <v>511</v>
      </c>
      <c r="D222" s="343" t="s">
        <v>512</v>
      </c>
      <c r="E222" s="345" t="s">
        <v>793</v>
      </c>
      <c r="F222" s="335" t="s">
        <v>794</v>
      </c>
      <c r="G222" s="415">
        <f>+H222+I222</f>
        <v>1021200</v>
      </c>
      <c r="H222" s="415">
        <f>1021200-300000</f>
        <v>721200</v>
      </c>
      <c r="I222" s="415">
        <v>300000</v>
      </c>
      <c r="J222" s="415">
        <v>300000</v>
      </c>
      <c r="K222" s="314">
        <f t="shared" si="18"/>
        <v>2342400</v>
      </c>
      <c r="M222" s="414">
        <f>G222-I222-H222</f>
        <v>0</v>
      </c>
      <c r="R222" s="324">
        <f>I223+H223-G223</f>
        <v>0</v>
      </c>
    </row>
    <row r="223" spans="1:18" s="347" customFormat="1" ht="56.25" hidden="1" x14ac:dyDescent="0.2">
      <c r="A223" s="338" t="s">
        <v>795</v>
      </c>
      <c r="B223" s="338" t="s">
        <v>796</v>
      </c>
      <c r="C223" s="338" t="s">
        <v>511</v>
      </c>
      <c r="D223" s="344" t="s">
        <v>797</v>
      </c>
      <c r="E223" s="426"/>
      <c r="F223" s="427"/>
      <c r="G223" s="428">
        <f>H223+I223</f>
        <v>0</v>
      </c>
      <c r="H223" s="428"/>
      <c r="I223" s="428"/>
      <c r="J223" s="428"/>
      <c r="K223" s="314">
        <f t="shared" si="18"/>
        <v>0</v>
      </c>
    </row>
    <row r="224" spans="1:18" s="347" customFormat="1" ht="75" hidden="1" x14ac:dyDescent="0.3">
      <c r="A224" s="338" t="s">
        <v>513</v>
      </c>
      <c r="B224" s="338" t="s">
        <v>514</v>
      </c>
      <c r="C224" s="338" t="s">
        <v>159</v>
      </c>
      <c r="D224" s="344" t="s">
        <v>515</v>
      </c>
      <c r="E224" s="374" t="s">
        <v>625</v>
      </c>
      <c r="F224" s="341" t="s">
        <v>626</v>
      </c>
      <c r="G224" s="428">
        <f>H224+I224</f>
        <v>0</v>
      </c>
      <c r="H224" s="428"/>
      <c r="I224" s="428"/>
      <c r="J224" s="428"/>
      <c r="K224" s="314">
        <f t="shared" si="18"/>
        <v>0</v>
      </c>
    </row>
    <row r="225" spans="1:18" ht="75" x14ac:dyDescent="0.2">
      <c r="A225" s="338" t="s">
        <v>516</v>
      </c>
      <c r="B225" s="338" t="s">
        <v>447</v>
      </c>
      <c r="C225" s="338" t="s">
        <v>52</v>
      </c>
      <c r="D225" s="343" t="s">
        <v>448</v>
      </c>
      <c r="E225" s="358" t="s">
        <v>621</v>
      </c>
      <c r="F225" s="335" t="s">
        <v>622</v>
      </c>
      <c r="G225" s="415">
        <f t="shared" ref="G225:G230" si="21">+H225+I225</f>
        <v>929400</v>
      </c>
      <c r="H225" s="415">
        <f>729400+200000</f>
        <v>929400</v>
      </c>
      <c r="I225" s="415"/>
      <c r="J225" s="415"/>
      <c r="K225" s="314">
        <f t="shared" si="18"/>
        <v>1858800</v>
      </c>
      <c r="M225" s="330">
        <f t="shared" ref="M225:M236" si="22">G225-I225-H225</f>
        <v>0</v>
      </c>
      <c r="R225" s="324">
        <f>I226+H226-G226</f>
        <v>0</v>
      </c>
    </row>
    <row r="226" spans="1:18" ht="75" x14ac:dyDescent="0.2">
      <c r="A226" s="338" t="s">
        <v>517</v>
      </c>
      <c r="B226" s="338" t="s">
        <v>518</v>
      </c>
      <c r="C226" s="338" t="s">
        <v>519</v>
      </c>
      <c r="D226" s="343" t="s">
        <v>520</v>
      </c>
      <c r="E226" s="358" t="s">
        <v>621</v>
      </c>
      <c r="F226" s="335" t="s">
        <v>622</v>
      </c>
      <c r="G226" s="415">
        <f t="shared" si="21"/>
        <v>427200</v>
      </c>
      <c r="H226" s="415">
        <v>427200</v>
      </c>
      <c r="I226" s="415"/>
      <c r="J226" s="415"/>
      <c r="K226" s="314">
        <f t="shared" si="18"/>
        <v>854400</v>
      </c>
      <c r="M226" s="330">
        <f t="shared" si="22"/>
        <v>0</v>
      </c>
      <c r="R226" s="324">
        <f>I227+H227-G227</f>
        <v>0</v>
      </c>
    </row>
    <row r="227" spans="1:18" ht="75" x14ac:dyDescent="0.2">
      <c r="A227" s="338" t="s">
        <v>521</v>
      </c>
      <c r="B227" s="338" t="s">
        <v>55</v>
      </c>
      <c r="C227" s="338" t="s">
        <v>52</v>
      </c>
      <c r="D227" s="343" t="s">
        <v>56</v>
      </c>
      <c r="E227" s="358" t="s">
        <v>621</v>
      </c>
      <c r="F227" s="335" t="s">
        <v>622</v>
      </c>
      <c r="G227" s="415">
        <f t="shared" si="21"/>
        <v>291800</v>
      </c>
      <c r="H227" s="368">
        <v>291800</v>
      </c>
      <c r="I227" s="368"/>
      <c r="J227" s="368"/>
      <c r="K227" s="314">
        <f t="shared" si="18"/>
        <v>583600</v>
      </c>
      <c r="M227" s="330">
        <f t="shared" si="22"/>
        <v>0</v>
      </c>
      <c r="R227" s="324">
        <f>I229+H229-G229</f>
        <v>0</v>
      </c>
    </row>
    <row r="228" spans="1:18" ht="75" x14ac:dyDescent="0.2">
      <c r="A228" s="338" t="s">
        <v>522</v>
      </c>
      <c r="B228" s="338" t="s">
        <v>58</v>
      </c>
      <c r="C228" s="338" t="s">
        <v>59</v>
      </c>
      <c r="D228" s="343" t="s">
        <v>60</v>
      </c>
      <c r="E228" s="358" t="s">
        <v>621</v>
      </c>
      <c r="F228" s="335" t="s">
        <v>622</v>
      </c>
      <c r="G228" s="415">
        <f t="shared" si="21"/>
        <v>2000000</v>
      </c>
      <c r="H228" s="368">
        <v>2000000</v>
      </c>
      <c r="I228" s="368"/>
      <c r="J228" s="368"/>
      <c r="K228" s="314">
        <f t="shared" si="18"/>
        <v>4000000</v>
      </c>
      <c r="M228" s="330"/>
      <c r="N228" s="476">
        <f>G229+G228+G227+G226+G225+G222+G221</f>
        <v>7621400</v>
      </c>
      <c r="R228" s="324"/>
    </row>
    <row r="229" spans="1:18" s="347" customFormat="1" ht="75" x14ac:dyDescent="0.2">
      <c r="A229" s="338" t="s">
        <v>798</v>
      </c>
      <c r="B229" s="338" t="s">
        <v>799</v>
      </c>
      <c r="C229" s="338" t="s">
        <v>311</v>
      </c>
      <c r="D229" s="343" t="s">
        <v>800</v>
      </c>
      <c r="E229" s="345" t="s">
        <v>793</v>
      </c>
      <c r="F229" s="335" t="s">
        <v>794</v>
      </c>
      <c r="G229" s="415">
        <f t="shared" si="21"/>
        <v>2660000</v>
      </c>
      <c r="H229" s="415">
        <v>2130000</v>
      </c>
      <c r="I229" s="415">
        <v>530000</v>
      </c>
      <c r="J229" s="415"/>
      <c r="K229" s="314">
        <f t="shared" si="18"/>
        <v>5320000</v>
      </c>
      <c r="M229" s="414">
        <f t="shared" si="22"/>
        <v>0</v>
      </c>
    </row>
    <row r="230" spans="1:18" s="347" customFormat="1" ht="18.75" hidden="1" x14ac:dyDescent="0.2">
      <c r="A230" s="338"/>
      <c r="B230" s="338"/>
      <c r="C230" s="338"/>
      <c r="D230" s="344"/>
      <c r="E230" s="358"/>
      <c r="F230" s="335"/>
      <c r="G230" s="415">
        <f t="shared" si="21"/>
        <v>0</v>
      </c>
      <c r="H230" s="415"/>
      <c r="I230" s="415"/>
      <c r="J230" s="415"/>
      <c r="K230" s="314">
        <f t="shared" si="18"/>
        <v>0</v>
      </c>
      <c r="M230" s="414"/>
    </row>
    <row r="231" spans="1:18" s="347" customFormat="1" ht="75" x14ac:dyDescent="0.2">
      <c r="A231" s="410" t="s">
        <v>523</v>
      </c>
      <c r="B231" s="410"/>
      <c r="C231" s="410"/>
      <c r="D231" s="362" t="s">
        <v>524</v>
      </c>
      <c r="E231" s="363"/>
      <c r="F231" s="364"/>
      <c r="G231" s="329">
        <f>G232</f>
        <v>6715400</v>
      </c>
      <c r="H231" s="329">
        <f>H232</f>
        <v>0</v>
      </c>
      <c r="I231" s="329">
        <f>I232</f>
        <v>6715400</v>
      </c>
      <c r="J231" s="329">
        <f>J232</f>
        <v>0</v>
      </c>
      <c r="K231" s="314">
        <f t="shared" si="18"/>
        <v>13430800</v>
      </c>
      <c r="M231" s="414">
        <f t="shared" si="22"/>
        <v>0</v>
      </c>
    </row>
    <row r="232" spans="1:18" s="347" customFormat="1" ht="75" x14ac:dyDescent="0.2">
      <c r="A232" s="410" t="s">
        <v>525</v>
      </c>
      <c r="B232" s="495"/>
      <c r="C232" s="495"/>
      <c r="D232" s="362" t="s">
        <v>524</v>
      </c>
      <c r="E232" s="363"/>
      <c r="F232" s="364"/>
      <c r="G232" s="329">
        <f>SUM(G233:G241)</f>
        <v>6715400</v>
      </c>
      <c r="H232" s="329">
        <f>SUM(H233:H241)</f>
        <v>0</v>
      </c>
      <c r="I232" s="329">
        <f>SUM(I233:I241)</f>
        <v>6715400</v>
      </c>
      <c r="J232" s="329">
        <f>SUM(J233:J241)</f>
        <v>0</v>
      </c>
      <c r="K232" s="314">
        <f t="shared" si="18"/>
        <v>13430800</v>
      </c>
      <c r="M232" s="414"/>
      <c r="R232" s="324">
        <f>I234+H234-G234</f>
        <v>0</v>
      </c>
    </row>
    <row r="233" spans="1:18" ht="75" hidden="1" x14ac:dyDescent="0.2">
      <c r="A233" s="338" t="s">
        <v>526</v>
      </c>
      <c r="B233" s="338" t="s">
        <v>527</v>
      </c>
      <c r="C233" s="338" t="s">
        <v>52</v>
      </c>
      <c r="D233" s="403" t="s">
        <v>528</v>
      </c>
      <c r="E233" s="496" t="s">
        <v>801</v>
      </c>
      <c r="F233" s="497" t="s">
        <v>802</v>
      </c>
      <c r="G233" s="405">
        <f>H233+I233</f>
        <v>0</v>
      </c>
      <c r="H233" s="405"/>
      <c r="I233" s="405"/>
      <c r="J233" s="415"/>
      <c r="K233" s="314">
        <f t="shared" si="18"/>
        <v>0</v>
      </c>
      <c r="L233" s="330"/>
      <c r="M233" s="330"/>
      <c r="R233" s="324"/>
    </row>
    <row r="234" spans="1:18" ht="75" hidden="1" x14ac:dyDescent="0.2">
      <c r="A234" s="338" t="s">
        <v>529</v>
      </c>
      <c r="B234" s="338" t="s">
        <v>488</v>
      </c>
      <c r="C234" s="338" t="s">
        <v>489</v>
      </c>
      <c r="D234" s="498" t="s">
        <v>803</v>
      </c>
      <c r="E234" s="471" t="s">
        <v>603</v>
      </c>
      <c r="F234" s="472" t="s">
        <v>604</v>
      </c>
      <c r="G234" s="473">
        <f>H234+I234</f>
        <v>0</v>
      </c>
      <c r="H234" s="473"/>
      <c r="I234" s="473"/>
      <c r="J234" s="428"/>
      <c r="K234" s="314">
        <f t="shared" si="18"/>
        <v>0</v>
      </c>
      <c r="L234" s="330">
        <f>G234-H234-I234</f>
        <v>0</v>
      </c>
      <c r="M234" s="330">
        <f t="shared" si="22"/>
        <v>0</v>
      </c>
      <c r="R234" s="324">
        <f>I235+H235-G235</f>
        <v>0</v>
      </c>
    </row>
    <row r="235" spans="1:18" ht="75" x14ac:dyDescent="0.2">
      <c r="A235" s="338" t="s">
        <v>530</v>
      </c>
      <c r="B235" s="338" t="s">
        <v>531</v>
      </c>
      <c r="C235" s="338" t="s">
        <v>532</v>
      </c>
      <c r="D235" s="344" t="s">
        <v>533</v>
      </c>
      <c r="E235" s="471" t="s">
        <v>603</v>
      </c>
      <c r="F235" s="472" t="s">
        <v>604</v>
      </c>
      <c r="G235" s="473">
        <f>H235+I235</f>
        <v>450000</v>
      </c>
      <c r="H235" s="428"/>
      <c r="I235" s="428">
        <v>450000</v>
      </c>
      <c r="J235" s="428"/>
      <c r="K235" s="314">
        <f t="shared" si="18"/>
        <v>900000</v>
      </c>
      <c r="L235" s="330">
        <f>G235-H235-I235</f>
        <v>0</v>
      </c>
      <c r="M235" s="330">
        <f t="shared" si="22"/>
        <v>0</v>
      </c>
      <c r="R235" s="324">
        <f>I236+H236-G236</f>
        <v>0</v>
      </c>
    </row>
    <row r="236" spans="1:18" ht="93.75" hidden="1" x14ac:dyDescent="0.2">
      <c r="A236" s="338" t="s">
        <v>534</v>
      </c>
      <c r="B236" s="338" t="s">
        <v>535</v>
      </c>
      <c r="C236" s="338" t="s">
        <v>536</v>
      </c>
      <c r="D236" s="344" t="s">
        <v>537</v>
      </c>
      <c r="E236" s="426" t="s">
        <v>603</v>
      </c>
      <c r="F236" s="437" t="s">
        <v>604</v>
      </c>
      <c r="G236" s="428">
        <f t="shared" ref="G236:G241" si="23">+H236+I236</f>
        <v>0</v>
      </c>
      <c r="H236" s="428"/>
      <c r="I236" s="428"/>
      <c r="J236" s="428"/>
      <c r="K236" s="314">
        <f t="shared" si="18"/>
        <v>0</v>
      </c>
      <c r="L236" s="330">
        <f>G236-H236-I236</f>
        <v>0</v>
      </c>
      <c r="M236" s="330">
        <f t="shared" si="22"/>
        <v>0</v>
      </c>
      <c r="R236" s="324">
        <f>I238+H238-G238</f>
        <v>0</v>
      </c>
    </row>
    <row r="237" spans="1:18" ht="75" x14ac:dyDescent="0.2">
      <c r="A237" s="338" t="s">
        <v>538</v>
      </c>
      <c r="B237" s="338" t="s">
        <v>539</v>
      </c>
      <c r="C237" s="338" t="s">
        <v>540</v>
      </c>
      <c r="D237" s="403" t="s">
        <v>541</v>
      </c>
      <c r="E237" s="426" t="s">
        <v>784</v>
      </c>
      <c r="F237" s="427" t="s">
        <v>604</v>
      </c>
      <c r="G237" s="415">
        <f t="shared" si="23"/>
        <v>400000</v>
      </c>
      <c r="H237" s="415"/>
      <c r="I237" s="415">
        <v>400000</v>
      </c>
      <c r="J237" s="415"/>
      <c r="K237" s="314">
        <f t="shared" si="18"/>
        <v>800000</v>
      </c>
      <c r="L237" s="330"/>
      <c r="M237" s="330"/>
      <c r="R237" s="324"/>
    </row>
    <row r="238" spans="1:18" s="347" customFormat="1" ht="75" x14ac:dyDescent="0.2">
      <c r="A238" s="338" t="s">
        <v>542</v>
      </c>
      <c r="B238" s="338" t="s">
        <v>543</v>
      </c>
      <c r="C238" s="338" t="s">
        <v>544</v>
      </c>
      <c r="D238" s="343" t="s">
        <v>545</v>
      </c>
      <c r="E238" s="426" t="s">
        <v>784</v>
      </c>
      <c r="F238" s="427" t="s">
        <v>604</v>
      </c>
      <c r="G238" s="415">
        <f t="shared" si="23"/>
        <v>611000</v>
      </c>
      <c r="H238" s="415"/>
      <c r="I238" s="415">
        <v>611000</v>
      </c>
      <c r="J238" s="415"/>
      <c r="K238" s="314">
        <f t="shared" si="18"/>
        <v>1222000</v>
      </c>
      <c r="M238" s="414"/>
    </row>
    <row r="239" spans="1:18" s="347" customFormat="1" ht="75" x14ac:dyDescent="0.2">
      <c r="A239" s="338" t="s">
        <v>546</v>
      </c>
      <c r="B239" s="338" t="s">
        <v>547</v>
      </c>
      <c r="C239" s="338" t="s">
        <v>59</v>
      </c>
      <c r="D239" s="343" t="s">
        <v>548</v>
      </c>
      <c r="E239" s="426" t="s">
        <v>784</v>
      </c>
      <c r="F239" s="478" t="s">
        <v>604</v>
      </c>
      <c r="G239" s="415">
        <f t="shared" si="23"/>
        <v>4446000</v>
      </c>
      <c r="H239" s="415"/>
      <c r="I239" s="415">
        <v>4446000</v>
      </c>
      <c r="J239" s="415"/>
      <c r="K239" s="314">
        <f t="shared" si="18"/>
        <v>8892000</v>
      </c>
      <c r="L239" s="414">
        <f t="shared" ref="L239:L250" si="24">G239-H239-I239</f>
        <v>0</v>
      </c>
      <c r="M239" s="414">
        <f t="shared" ref="M239:M250" si="25">G239-I239-H239</f>
        <v>0</v>
      </c>
    </row>
    <row r="240" spans="1:18" s="347" customFormat="1" ht="75" x14ac:dyDescent="0.2">
      <c r="A240" s="338" t="s">
        <v>549</v>
      </c>
      <c r="B240" s="338" t="s">
        <v>58</v>
      </c>
      <c r="C240" s="338" t="s">
        <v>59</v>
      </c>
      <c r="D240" s="343" t="s">
        <v>60</v>
      </c>
      <c r="E240" s="358" t="s">
        <v>621</v>
      </c>
      <c r="F240" s="335" t="s">
        <v>622</v>
      </c>
      <c r="G240" s="415">
        <f t="shared" si="23"/>
        <v>808400</v>
      </c>
      <c r="H240" s="415"/>
      <c r="I240" s="415">
        <v>808400</v>
      </c>
      <c r="J240" s="415"/>
      <c r="K240" s="314">
        <f t="shared" si="18"/>
        <v>1616800</v>
      </c>
      <c r="L240" s="414"/>
      <c r="M240" s="414"/>
    </row>
    <row r="241" spans="1:18" s="347" customFormat="1" ht="168.75" hidden="1" x14ac:dyDescent="0.2">
      <c r="A241" s="338" t="s">
        <v>550</v>
      </c>
      <c r="B241" s="338" t="s">
        <v>62</v>
      </c>
      <c r="C241" s="409" t="s">
        <v>59</v>
      </c>
      <c r="D241" s="339" t="s">
        <v>63</v>
      </c>
      <c r="E241" s="426" t="s">
        <v>804</v>
      </c>
      <c r="F241" s="478" t="s">
        <v>805</v>
      </c>
      <c r="G241" s="428">
        <f t="shared" si="23"/>
        <v>0</v>
      </c>
      <c r="H241" s="428"/>
      <c r="I241" s="428"/>
      <c r="J241" s="428"/>
      <c r="K241" s="314">
        <f t="shared" si="18"/>
        <v>0</v>
      </c>
      <c r="L241" s="414"/>
      <c r="M241" s="414"/>
    </row>
    <row r="242" spans="1:18" ht="93.75" x14ac:dyDescent="0.2">
      <c r="A242" s="410" t="s">
        <v>551</v>
      </c>
      <c r="B242" s="410"/>
      <c r="C242" s="410"/>
      <c r="D242" s="362" t="s">
        <v>552</v>
      </c>
      <c r="E242" s="363"/>
      <c r="F242" s="364"/>
      <c r="G242" s="329">
        <f>H242+I242</f>
        <v>2322000</v>
      </c>
      <c r="H242" s="329">
        <f>H244+H245+H246+H247</f>
        <v>2322000</v>
      </c>
      <c r="I242" s="329">
        <f>I244+I245+I246+I247</f>
        <v>0</v>
      </c>
      <c r="J242" s="329">
        <f>J244+J245+J246+J247</f>
        <v>0</v>
      </c>
      <c r="K242" s="314">
        <f t="shared" si="18"/>
        <v>4644000</v>
      </c>
      <c r="L242" s="330">
        <f t="shared" si="24"/>
        <v>0</v>
      </c>
      <c r="M242" s="330">
        <f t="shared" si="25"/>
        <v>0</v>
      </c>
      <c r="R242" s="324">
        <f t="shared" ref="R242:R250" si="26">I243+H243-G243</f>
        <v>0</v>
      </c>
    </row>
    <row r="243" spans="1:18" ht="93.75" x14ac:dyDescent="0.2">
      <c r="A243" s="410" t="s">
        <v>553</v>
      </c>
      <c r="B243" s="410"/>
      <c r="C243" s="410"/>
      <c r="D243" s="362" t="s">
        <v>552</v>
      </c>
      <c r="E243" s="363"/>
      <c r="F243" s="364"/>
      <c r="G243" s="329">
        <f>SUM(G244:G247)</f>
        <v>2322000</v>
      </c>
      <c r="H243" s="329">
        <f>SUM(H244:H247)</f>
        <v>2322000</v>
      </c>
      <c r="I243" s="329">
        <f>SUM(I244:I247)</f>
        <v>0</v>
      </c>
      <c r="J243" s="329">
        <f>SUM(J244:J247)</f>
        <v>0</v>
      </c>
      <c r="K243" s="314">
        <f t="shared" si="18"/>
        <v>4644000</v>
      </c>
      <c r="L243" s="330"/>
      <c r="M243" s="330"/>
      <c r="R243" s="324">
        <f t="shared" si="26"/>
        <v>0</v>
      </c>
    </row>
    <row r="244" spans="1:18" ht="93.75" x14ac:dyDescent="0.2">
      <c r="A244" s="338" t="s">
        <v>554</v>
      </c>
      <c r="B244" s="338" t="s">
        <v>555</v>
      </c>
      <c r="C244" s="338" t="s">
        <v>556</v>
      </c>
      <c r="D244" s="343" t="s">
        <v>557</v>
      </c>
      <c r="E244" s="343" t="s">
        <v>806</v>
      </c>
      <c r="F244" s="335" t="s">
        <v>807</v>
      </c>
      <c r="G244" s="415">
        <f>+H244+I244</f>
        <v>322000</v>
      </c>
      <c r="H244" s="415">
        <v>322000</v>
      </c>
      <c r="I244" s="481"/>
      <c r="J244" s="481"/>
      <c r="K244" s="314">
        <f t="shared" si="18"/>
        <v>644000</v>
      </c>
      <c r="L244" s="330">
        <f t="shared" si="24"/>
        <v>0</v>
      </c>
      <c r="M244" s="330">
        <f t="shared" si="25"/>
        <v>0</v>
      </c>
      <c r="R244" s="324">
        <f t="shared" si="26"/>
        <v>0</v>
      </c>
    </row>
    <row r="245" spans="1:18" ht="93.75" hidden="1" x14ac:dyDescent="0.2">
      <c r="A245" s="560" t="s">
        <v>565</v>
      </c>
      <c r="B245" s="560" t="s">
        <v>62</v>
      </c>
      <c r="C245" s="560" t="s">
        <v>59</v>
      </c>
      <c r="D245" s="571" t="s">
        <v>63</v>
      </c>
      <c r="E245" s="343" t="s">
        <v>808</v>
      </c>
      <c r="F245" s="335" t="s">
        <v>807</v>
      </c>
      <c r="G245" s="415">
        <f>H245+I245</f>
        <v>0</v>
      </c>
      <c r="H245" s="415"/>
      <c r="I245" s="415"/>
      <c r="J245" s="415"/>
      <c r="K245" s="314">
        <f t="shared" si="18"/>
        <v>0</v>
      </c>
      <c r="L245" s="330">
        <f t="shared" si="24"/>
        <v>0</v>
      </c>
      <c r="M245" s="330">
        <f t="shared" si="25"/>
        <v>0</v>
      </c>
      <c r="R245" s="324">
        <f>I248+H248-G248</f>
        <v>0</v>
      </c>
    </row>
    <row r="246" spans="1:18" ht="93.75" hidden="1" x14ac:dyDescent="0.2">
      <c r="A246" s="562"/>
      <c r="B246" s="562"/>
      <c r="C246" s="562"/>
      <c r="D246" s="575"/>
      <c r="E246" s="343" t="s">
        <v>809</v>
      </c>
      <c r="F246" s="335" t="s">
        <v>810</v>
      </c>
      <c r="G246" s="499">
        <f>H246+I246</f>
        <v>0</v>
      </c>
      <c r="H246" s="499"/>
      <c r="I246" s="499"/>
      <c r="J246" s="443"/>
      <c r="K246" s="314">
        <f t="shared" si="18"/>
        <v>0</v>
      </c>
      <c r="L246" s="330"/>
      <c r="M246" s="330"/>
      <c r="R246" s="324"/>
    </row>
    <row r="247" spans="1:18" ht="112.5" x14ac:dyDescent="0.2">
      <c r="A247" s="65" t="s">
        <v>561</v>
      </c>
      <c r="B247" s="65" t="s">
        <v>562</v>
      </c>
      <c r="C247" s="65" t="s">
        <v>563</v>
      </c>
      <c r="D247" s="66" t="s">
        <v>564</v>
      </c>
      <c r="E247" s="343" t="s">
        <v>811</v>
      </c>
      <c r="F247" s="335" t="s">
        <v>812</v>
      </c>
      <c r="G247" s="415">
        <f>+H247+I247</f>
        <v>2000000</v>
      </c>
      <c r="H247" s="499">
        <v>2000000</v>
      </c>
      <c r="I247" s="499"/>
      <c r="J247" s="443"/>
      <c r="L247" s="330"/>
      <c r="M247" s="330"/>
      <c r="R247" s="324"/>
    </row>
    <row r="248" spans="1:18" ht="56.25" hidden="1" x14ac:dyDescent="0.2">
      <c r="A248" s="410" t="s">
        <v>566</v>
      </c>
      <c r="B248" s="410"/>
      <c r="C248" s="410"/>
      <c r="D248" s="362" t="s">
        <v>567</v>
      </c>
      <c r="E248" s="363"/>
      <c r="F248" s="364"/>
      <c r="G248" s="329">
        <f>G249</f>
        <v>0</v>
      </c>
      <c r="H248" s="329">
        <f>H249</f>
        <v>0</v>
      </c>
      <c r="I248" s="329">
        <f>I249</f>
        <v>0</v>
      </c>
      <c r="J248" s="329">
        <f>J249</f>
        <v>0</v>
      </c>
      <c r="K248" s="314">
        <f t="shared" si="18"/>
        <v>0</v>
      </c>
      <c r="L248" s="330">
        <f t="shared" si="24"/>
        <v>0</v>
      </c>
      <c r="M248" s="330">
        <f t="shared" si="25"/>
        <v>0</v>
      </c>
      <c r="R248" s="324">
        <f t="shared" si="26"/>
        <v>0</v>
      </c>
    </row>
    <row r="249" spans="1:18" ht="56.25" hidden="1" x14ac:dyDescent="0.2">
      <c r="A249" s="410" t="s">
        <v>568</v>
      </c>
      <c r="B249" s="410"/>
      <c r="C249" s="410"/>
      <c r="D249" s="362" t="s">
        <v>567</v>
      </c>
      <c r="E249" s="363"/>
      <c r="F249" s="364"/>
      <c r="G249" s="329">
        <f>SUM(G250:G284)</f>
        <v>0</v>
      </c>
      <c r="H249" s="329">
        <f>SUM(H250:H284)</f>
        <v>0</v>
      </c>
      <c r="I249" s="329">
        <f>SUM(I250:I284)</f>
        <v>0</v>
      </c>
      <c r="J249" s="329">
        <f>SUM(J250:J284)</f>
        <v>0</v>
      </c>
      <c r="K249" s="314">
        <f t="shared" si="18"/>
        <v>0</v>
      </c>
      <c r="L249" s="330">
        <f t="shared" si="24"/>
        <v>0</v>
      </c>
      <c r="M249" s="330">
        <f t="shared" si="25"/>
        <v>0</v>
      </c>
      <c r="R249" s="324">
        <f t="shared" si="26"/>
        <v>0</v>
      </c>
    </row>
    <row r="250" spans="1:18" ht="18.75" hidden="1" x14ac:dyDescent="0.2">
      <c r="A250" s="338" t="s">
        <v>813</v>
      </c>
      <c r="B250" s="338" t="s">
        <v>814</v>
      </c>
      <c r="C250" s="338" t="s">
        <v>72</v>
      </c>
      <c r="D250" s="344" t="s">
        <v>815</v>
      </c>
      <c r="E250" s="426"/>
      <c r="F250" s="427"/>
      <c r="G250" s="428">
        <f>I250+H250</f>
        <v>0</v>
      </c>
      <c r="H250" s="428"/>
      <c r="I250" s="428"/>
      <c r="J250" s="428"/>
      <c r="K250" s="314">
        <f t="shared" si="18"/>
        <v>0</v>
      </c>
      <c r="L250" s="330">
        <f t="shared" si="24"/>
        <v>0</v>
      </c>
      <c r="M250" s="330">
        <f t="shared" si="25"/>
        <v>0</v>
      </c>
      <c r="R250" s="324">
        <f t="shared" si="26"/>
        <v>0</v>
      </c>
    </row>
    <row r="251" spans="1:18" s="347" customFormat="1" ht="56.25" hidden="1" x14ac:dyDescent="0.2">
      <c r="A251" s="338" t="s">
        <v>575</v>
      </c>
      <c r="B251" s="338" t="s">
        <v>576</v>
      </c>
      <c r="C251" s="338" t="s">
        <v>59</v>
      </c>
      <c r="D251" s="339" t="s">
        <v>577</v>
      </c>
      <c r="E251" s="446"/>
      <c r="F251" s="447"/>
      <c r="G251" s="428">
        <f t="shared" ref="G251:G298" si="27">I251+H251</f>
        <v>0</v>
      </c>
      <c r="H251" s="428"/>
      <c r="I251" s="428"/>
      <c r="J251" s="428"/>
      <c r="K251" s="314">
        <f t="shared" si="18"/>
        <v>0</v>
      </c>
    </row>
    <row r="252" spans="1:18" s="347" customFormat="1" ht="131.25" hidden="1" x14ac:dyDescent="0.2">
      <c r="A252" s="338" t="s">
        <v>578</v>
      </c>
      <c r="B252" s="338" t="s">
        <v>579</v>
      </c>
      <c r="C252" s="338" t="s">
        <v>59</v>
      </c>
      <c r="D252" s="339" t="s">
        <v>580</v>
      </c>
      <c r="E252" s="446"/>
      <c r="F252" s="447"/>
      <c r="G252" s="428">
        <f t="shared" si="27"/>
        <v>0</v>
      </c>
      <c r="H252" s="428"/>
      <c r="I252" s="428"/>
      <c r="J252" s="428"/>
      <c r="K252" s="314">
        <f t="shared" si="18"/>
        <v>0</v>
      </c>
      <c r="R252" s="324">
        <f t="shared" ref="R252:R258" si="28">I253+H253-G253</f>
        <v>0</v>
      </c>
    </row>
    <row r="253" spans="1:18" s="347" customFormat="1" ht="243.75" hidden="1" x14ac:dyDescent="0.2">
      <c r="A253" s="338" t="s">
        <v>816</v>
      </c>
      <c r="B253" s="338" t="s">
        <v>329</v>
      </c>
      <c r="C253" s="338" t="s">
        <v>59</v>
      </c>
      <c r="D253" s="339" t="s">
        <v>817</v>
      </c>
      <c r="E253" s="365"/>
      <c r="F253" s="366"/>
      <c r="G253" s="428">
        <f t="shared" si="27"/>
        <v>0</v>
      </c>
      <c r="H253" s="342"/>
      <c r="I253" s="342"/>
      <c r="J253" s="342"/>
      <c r="K253" s="314">
        <f t="shared" si="18"/>
        <v>0</v>
      </c>
      <c r="L253" s="414">
        <f>G253-H253-I253</f>
        <v>0</v>
      </c>
      <c r="M253" s="414">
        <f>G253-I253-H253</f>
        <v>0</v>
      </c>
      <c r="R253" s="324">
        <f t="shared" si="28"/>
        <v>0</v>
      </c>
    </row>
    <row r="254" spans="1:18" ht="131.25" hidden="1" x14ac:dyDescent="0.2">
      <c r="A254" s="338" t="s">
        <v>818</v>
      </c>
      <c r="B254" s="338" t="s">
        <v>819</v>
      </c>
      <c r="C254" s="338" t="s">
        <v>59</v>
      </c>
      <c r="D254" s="339" t="s">
        <v>820</v>
      </c>
      <c r="E254" s="365"/>
      <c r="F254" s="366"/>
      <c r="G254" s="428">
        <f t="shared" si="27"/>
        <v>0</v>
      </c>
      <c r="H254" s="342"/>
      <c r="I254" s="342"/>
      <c r="J254" s="342"/>
      <c r="K254" s="314">
        <f t="shared" si="18"/>
        <v>0</v>
      </c>
      <c r="M254" s="330">
        <f>G254-I254-H254</f>
        <v>0</v>
      </c>
      <c r="R254" s="324">
        <f t="shared" si="28"/>
        <v>0</v>
      </c>
    </row>
    <row r="255" spans="1:18" s="347" customFormat="1" ht="393.75" hidden="1" x14ac:dyDescent="0.2">
      <c r="A255" s="338" t="s">
        <v>821</v>
      </c>
      <c r="B255" s="338" t="s">
        <v>822</v>
      </c>
      <c r="C255" s="338" t="s">
        <v>59</v>
      </c>
      <c r="D255" s="500" t="s">
        <v>823</v>
      </c>
      <c r="E255" s="426"/>
      <c r="F255" s="427"/>
      <c r="G255" s="428">
        <f t="shared" si="27"/>
        <v>0</v>
      </c>
      <c r="H255" s="428"/>
      <c r="I255" s="428"/>
      <c r="J255" s="428"/>
      <c r="K255" s="314">
        <f t="shared" si="18"/>
        <v>0</v>
      </c>
      <c r="R255" s="324">
        <f t="shared" si="28"/>
        <v>0</v>
      </c>
    </row>
    <row r="256" spans="1:18" ht="409.5" hidden="1" x14ac:dyDescent="0.2">
      <c r="A256" s="501" t="s">
        <v>824</v>
      </c>
      <c r="B256" s="501" t="s">
        <v>332</v>
      </c>
      <c r="C256" s="501" t="s">
        <v>59</v>
      </c>
      <c r="D256" s="502" t="s">
        <v>825</v>
      </c>
      <c r="E256" s="503"/>
      <c r="F256" s="504"/>
      <c r="G256" s="428">
        <f t="shared" si="27"/>
        <v>0</v>
      </c>
      <c r="H256" s="435"/>
      <c r="I256" s="435"/>
      <c r="J256" s="435"/>
      <c r="K256" s="314">
        <f t="shared" si="18"/>
        <v>0</v>
      </c>
      <c r="L256" s="330">
        <f>G256-H256-I256</f>
        <v>0</v>
      </c>
      <c r="M256" s="330">
        <f>G256-I256-H256</f>
        <v>0</v>
      </c>
      <c r="R256" s="324">
        <f t="shared" si="28"/>
        <v>0</v>
      </c>
    </row>
    <row r="257" spans="1:18" ht="337.5" hidden="1" x14ac:dyDescent="0.2">
      <c r="A257" s="409" t="s">
        <v>826</v>
      </c>
      <c r="B257" s="409" t="s">
        <v>344</v>
      </c>
      <c r="C257" s="409" t="s">
        <v>59</v>
      </c>
      <c r="D257" s="505" t="s">
        <v>827</v>
      </c>
      <c r="E257" s="365"/>
      <c r="F257" s="366"/>
      <c r="G257" s="428">
        <f t="shared" si="27"/>
        <v>0</v>
      </c>
      <c r="H257" s="342"/>
      <c r="I257" s="342"/>
      <c r="J257" s="342"/>
      <c r="K257" s="314">
        <f t="shared" si="18"/>
        <v>0</v>
      </c>
      <c r="L257" s="330">
        <f>G257-H257-I257</f>
        <v>0</v>
      </c>
      <c r="M257" s="330">
        <f>G257-I257-H257</f>
        <v>0</v>
      </c>
      <c r="R257" s="324">
        <f t="shared" si="28"/>
        <v>0</v>
      </c>
    </row>
    <row r="258" spans="1:18" ht="75" hidden="1" x14ac:dyDescent="0.2">
      <c r="A258" s="409" t="s">
        <v>828</v>
      </c>
      <c r="B258" s="409" t="s">
        <v>168</v>
      </c>
      <c r="C258" s="409" t="s">
        <v>59</v>
      </c>
      <c r="D258" s="505" t="s">
        <v>169</v>
      </c>
      <c r="E258" s="506"/>
      <c r="F258" s="507"/>
      <c r="G258" s="428">
        <f t="shared" si="27"/>
        <v>0</v>
      </c>
      <c r="H258" s="342"/>
      <c r="I258" s="342"/>
      <c r="J258" s="342"/>
      <c r="K258" s="314">
        <f t="shared" si="18"/>
        <v>0</v>
      </c>
      <c r="L258" s="330">
        <f>G258-H258-I258</f>
        <v>0</v>
      </c>
      <c r="M258" s="330">
        <f>G258-I258-H258</f>
        <v>0</v>
      </c>
      <c r="R258" s="324">
        <f t="shared" si="28"/>
        <v>0</v>
      </c>
    </row>
    <row r="259" spans="1:18" s="347" customFormat="1" ht="112.5" hidden="1" x14ac:dyDescent="0.2">
      <c r="A259" s="332" t="s">
        <v>829</v>
      </c>
      <c r="B259" s="332" t="s">
        <v>494</v>
      </c>
      <c r="C259" s="332" t="s">
        <v>59</v>
      </c>
      <c r="D259" s="508" t="s">
        <v>830</v>
      </c>
      <c r="E259" s="509"/>
      <c r="F259" s="510"/>
      <c r="G259" s="428">
        <f t="shared" si="27"/>
        <v>0</v>
      </c>
      <c r="H259" s="342"/>
      <c r="I259" s="342"/>
      <c r="J259" s="342"/>
      <c r="K259" s="314">
        <f t="shared" si="18"/>
        <v>0</v>
      </c>
    </row>
    <row r="260" spans="1:18" ht="409.5" hidden="1" x14ac:dyDescent="0.2">
      <c r="A260" s="511">
        <v>3719610</v>
      </c>
      <c r="B260" s="511">
        <v>9610</v>
      </c>
      <c r="C260" s="332" t="s">
        <v>59</v>
      </c>
      <c r="D260" s="512" t="s">
        <v>831</v>
      </c>
      <c r="E260" s="509"/>
      <c r="F260" s="510"/>
      <c r="G260" s="428">
        <f t="shared" si="27"/>
        <v>0</v>
      </c>
      <c r="H260" s="342"/>
      <c r="I260" s="342"/>
      <c r="J260" s="342"/>
      <c r="K260" s="314">
        <f t="shared" si="18"/>
        <v>0</v>
      </c>
      <c r="L260" s="330">
        <f>G260-H260-I260</f>
        <v>0</v>
      </c>
      <c r="M260" s="330">
        <f>G260-I260-H260</f>
        <v>0</v>
      </c>
      <c r="R260" s="324">
        <f>I261+H261-G261</f>
        <v>0</v>
      </c>
    </row>
    <row r="261" spans="1:18" ht="112.5" hidden="1" x14ac:dyDescent="0.2">
      <c r="A261" s="409" t="s">
        <v>832</v>
      </c>
      <c r="B261" s="409" t="s">
        <v>833</v>
      </c>
      <c r="C261" s="409" t="s">
        <v>59</v>
      </c>
      <c r="D261" s="505" t="s">
        <v>834</v>
      </c>
      <c r="E261" s="506"/>
      <c r="F261" s="507"/>
      <c r="G261" s="428">
        <f t="shared" si="27"/>
        <v>0</v>
      </c>
      <c r="H261" s="342"/>
      <c r="I261" s="342"/>
      <c r="J261" s="342"/>
      <c r="K261" s="314">
        <f t="shared" si="18"/>
        <v>0</v>
      </c>
      <c r="L261" s="330">
        <f>G261-H261-I261</f>
        <v>0</v>
      </c>
      <c r="M261" s="330">
        <f>G261-I261-H261</f>
        <v>0</v>
      </c>
      <c r="R261" s="324">
        <f>I262+H262-G262</f>
        <v>0</v>
      </c>
    </row>
    <row r="262" spans="1:18" s="347" customFormat="1" ht="56.25" hidden="1" x14ac:dyDescent="0.2">
      <c r="A262" s="409" t="s">
        <v>835</v>
      </c>
      <c r="B262" s="409" t="s">
        <v>836</v>
      </c>
      <c r="C262" s="409" t="s">
        <v>59</v>
      </c>
      <c r="D262" s="505" t="s">
        <v>837</v>
      </c>
      <c r="E262" s="506"/>
      <c r="F262" s="507"/>
      <c r="G262" s="428">
        <f t="shared" si="27"/>
        <v>0</v>
      </c>
      <c r="H262" s="342"/>
      <c r="I262" s="342"/>
      <c r="J262" s="342"/>
      <c r="K262" s="314">
        <f t="shared" si="18"/>
        <v>0</v>
      </c>
    </row>
    <row r="263" spans="1:18" s="347" customFormat="1" ht="75" hidden="1" x14ac:dyDescent="0.2">
      <c r="A263" s="338" t="s">
        <v>584</v>
      </c>
      <c r="B263" s="338" t="s">
        <v>58</v>
      </c>
      <c r="C263" s="338" t="s">
        <v>59</v>
      </c>
      <c r="D263" s="345" t="s">
        <v>179</v>
      </c>
      <c r="E263" s="426" t="s">
        <v>706</v>
      </c>
      <c r="F263" s="426" t="s">
        <v>838</v>
      </c>
      <c r="G263" s="428">
        <f t="shared" si="27"/>
        <v>0</v>
      </c>
      <c r="H263" s="342"/>
      <c r="I263" s="342"/>
      <c r="J263" s="342"/>
      <c r="K263" s="314">
        <f t="shared" si="18"/>
        <v>0</v>
      </c>
    </row>
    <row r="264" spans="1:18" s="347" customFormat="1" ht="75" hidden="1" x14ac:dyDescent="0.2">
      <c r="A264" s="409" t="s">
        <v>585</v>
      </c>
      <c r="B264" s="409" t="s">
        <v>62</v>
      </c>
      <c r="C264" s="409" t="s">
        <v>59</v>
      </c>
      <c r="D264" s="339" t="s">
        <v>63</v>
      </c>
      <c r="E264" s="426" t="s">
        <v>839</v>
      </c>
      <c r="F264" s="427" t="s">
        <v>840</v>
      </c>
      <c r="G264" s="428">
        <f t="shared" si="27"/>
        <v>0</v>
      </c>
      <c r="H264" s="342"/>
      <c r="I264" s="342"/>
      <c r="J264" s="342"/>
      <c r="K264" s="314">
        <f t="shared" si="18"/>
        <v>0</v>
      </c>
    </row>
    <row r="265" spans="1:18" s="347" customFormat="1" ht="93.75" hidden="1" x14ac:dyDescent="0.2">
      <c r="A265" s="409" t="s">
        <v>585</v>
      </c>
      <c r="B265" s="409" t="s">
        <v>62</v>
      </c>
      <c r="C265" s="409" t="s">
        <v>59</v>
      </c>
      <c r="D265" s="339" t="s">
        <v>63</v>
      </c>
      <c r="E265" s="426" t="s">
        <v>841</v>
      </c>
      <c r="F265" s="427" t="s">
        <v>842</v>
      </c>
      <c r="G265" s="428">
        <f t="shared" si="27"/>
        <v>0</v>
      </c>
      <c r="H265" s="342"/>
      <c r="I265" s="342"/>
      <c r="J265" s="342"/>
      <c r="K265" s="314">
        <f t="shared" si="18"/>
        <v>0</v>
      </c>
    </row>
    <row r="266" spans="1:18" s="347" customFormat="1" ht="93.75" hidden="1" x14ac:dyDescent="0.2">
      <c r="A266" s="409" t="s">
        <v>585</v>
      </c>
      <c r="B266" s="409" t="s">
        <v>62</v>
      </c>
      <c r="C266" s="409" t="s">
        <v>59</v>
      </c>
      <c r="D266" s="339" t="s">
        <v>63</v>
      </c>
      <c r="E266" s="426" t="s">
        <v>843</v>
      </c>
      <c r="F266" s="427" t="s">
        <v>844</v>
      </c>
      <c r="G266" s="415">
        <f t="shared" si="27"/>
        <v>0</v>
      </c>
      <c r="H266" s="368"/>
      <c r="I266" s="368"/>
      <c r="J266" s="368"/>
      <c r="K266" s="314">
        <f t="shared" si="18"/>
        <v>0</v>
      </c>
    </row>
    <row r="267" spans="1:18" s="347" customFormat="1" ht="75" hidden="1" x14ac:dyDescent="0.2">
      <c r="A267" s="409" t="s">
        <v>585</v>
      </c>
      <c r="B267" s="409" t="s">
        <v>62</v>
      </c>
      <c r="C267" s="409" t="s">
        <v>59</v>
      </c>
      <c r="D267" s="339" t="s">
        <v>63</v>
      </c>
      <c r="E267" s="355" t="s">
        <v>845</v>
      </c>
      <c r="F267" s="335"/>
      <c r="G267" s="428">
        <f t="shared" si="27"/>
        <v>0</v>
      </c>
      <c r="H267" s="342"/>
      <c r="I267" s="342"/>
      <c r="J267" s="342"/>
      <c r="K267" s="314">
        <f t="shared" si="18"/>
        <v>0</v>
      </c>
    </row>
    <row r="268" spans="1:18" s="347" customFormat="1" ht="18.75" hidden="1" x14ac:dyDescent="0.2">
      <c r="A268" s="409"/>
      <c r="B268" s="409"/>
      <c r="C268" s="409"/>
      <c r="D268" s="339"/>
      <c r="E268" s="506"/>
      <c r="F268" s="507"/>
      <c r="G268" s="428">
        <f t="shared" si="27"/>
        <v>0</v>
      </c>
      <c r="H268" s="342"/>
      <c r="I268" s="342"/>
      <c r="J268" s="342"/>
      <c r="K268" s="314">
        <f t="shared" si="18"/>
        <v>0</v>
      </c>
    </row>
    <row r="269" spans="1:18" s="347" customFormat="1" ht="18.75" hidden="1" x14ac:dyDescent="0.2">
      <c r="A269" s="409"/>
      <c r="B269" s="409"/>
      <c r="C269" s="409"/>
      <c r="D269" s="339"/>
      <c r="E269" s="506"/>
      <c r="F269" s="507"/>
      <c r="G269" s="428">
        <f t="shared" si="27"/>
        <v>0</v>
      </c>
      <c r="H269" s="342"/>
      <c r="I269" s="342"/>
      <c r="J269" s="342"/>
      <c r="K269" s="314">
        <f t="shared" si="18"/>
        <v>0</v>
      </c>
    </row>
    <row r="270" spans="1:18" s="347" customFormat="1" ht="18.75" hidden="1" x14ac:dyDescent="0.2">
      <c r="A270" s="409"/>
      <c r="B270" s="409"/>
      <c r="C270" s="409"/>
      <c r="D270" s="339"/>
      <c r="E270" s="506"/>
      <c r="F270" s="507"/>
      <c r="G270" s="428">
        <f t="shared" si="27"/>
        <v>0</v>
      </c>
      <c r="H270" s="342"/>
      <c r="I270" s="342"/>
      <c r="J270" s="342"/>
      <c r="K270" s="314">
        <f t="shared" ref="K270:K299" si="29">SUBTOTAL(9,G270:J270)</f>
        <v>0</v>
      </c>
    </row>
    <row r="271" spans="1:18" s="347" customFormat="1" ht="18.75" hidden="1" x14ac:dyDescent="0.2">
      <c r="A271" s="409"/>
      <c r="B271" s="409"/>
      <c r="C271" s="409"/>
      <c r="D271" s="339"/>
      <c r="E271" s="506"/>
      <c r="F271" s="507"/>
      <c r="G271" s="428">
        <f t="shared" si="27"/>
        <v>0</v>
      </c>
      <c r="H271" s="342"/>
      <c r="I271" s="342"/>
      <c r="J271" s="342"/>
      <c r="K271" s="314">
        <f t="shared" si="29"/>
        <v>0</v>
      </c>
    </row>
    <row r="272" spans="1:18" s="347" customFormat="1" ht="18.75" hidden="1" x14ac:dyDescent="0.2">
      <c r="A272" s="409"/>
      <c r="B272" s="409"/>
      <c r="C272" s="409"/>
      <c r="D272" s="339"/>
      <c r="E272" s="506"/>
      <c r="F272" s="507"/>
      <c r="G272" s="428">
        <f t="shared" si="27"/>
        <v>0</v>
      </c>
      <c r="H272" s="342"/>
      <c r="I272" s="342"/>
      <c r="J272" s="342"/>
      <c r="K272" s="314">
        <f t="shared" si="29"/>
        <v>0</v>
      </c>
    </row>
    <row r="273" spans="1:18" ht="18.75" hidden="1" x14ac:dyDescent="0.2">
      <c r="A273" s="409"/>
      <c r="B273" s="409"/>
      <c r="C273" s="409"/>
      <c r="D273" s="339"/>
      <c r="E273" s="506"/>
      <c r="F273" s="507"/>
      <c r="G273" s="428">
        <f t="shared" si="27"/>
        <v>0</v>
      </c>
      <c r="H273" s="342"/>
      <c r="I273" s="342"/>
      <c r="J273" s="342"/>
      <c r="K273" s="314">
        <f t="shared" si="29"/>
        <v>0</v>
      </c>
      <c r="L273" s="330">
        <f>G273-H273-I273</f>
        <v>0</v>
      </c>
      <c r="M273" s="330">
        <f>G273-I273-H273</f>
        <v>0</v>
      </c>
      <c r="R273" s="324">
        <f>I274+H274-G274</f>
        <v>0</v>
      </c>
    </row>
    <row r="274" spans="1:18" s="347" customFormat="1" ht="18.75" hidden="1" x14ac:dyDescent="0.2">
      <c r="A274" s="409"/>
      <c r="B274" s="409"/>
      <c r="C274" s="409"/>
      <c r="D274" s="339"/>
      <c r="E274" s="506"/>
      <c r="F274" s="507"/>
      <c r="G274" s="428">
        <f t="shared" si="27"/>
        <v>0</v>
      </c>
      <c r="H274" s="342"/>
      <c r="I274" s="342"/>
      <c r="J274" s="342"/>
      <c r="K274" s="314">
        <f t="shared" si="29"/>
        <v>0</v>
      </c>
      <c r="M274" s="414">
        <f t="shared" ref="M274:M279" si="30">G274-I274-H274</f>
        <v>0</v>
      </c>
      <c r="R274" s="324">
        <f>I275+H275-G275</f>
        <v>0</v>
      </c>
    </row>
    <row r="275" spans="1:18" s="347" customFormat="1" ht="18.75" hidden="1" x14ac:dyDescent="0.2">
      <c r="A275" s="409"/>
      <c r="B275" s="409"/>
      <c r="C275" s="409"/>
      <c r="D275" s="339"/>
      <c r="E275" s="506"/>
      <c r="F275" s="507"/>
      <c r="G275" s="428">
        <f t="shared" si="27"/>
        <v>0</v>
      </c>
      <c r="H275" s="342"/>
      <c r="I275" s="342"/>
      <c r="J275" s="342"/>
      <c r="K275" s="314">
        <f t="shared" si="29"/>
        <v>0</v>
      </c>
      <c r="M275" s="414">
        <f t="shared" si="30"/>
        <v>0</v>
      </c>
      <c r="R275" s="324">
        <f>I276+H276-G276</f>
        <v>0</v>
      </c>
    </row>
    <row r="276" spans="1:18" s="347" customFormat="1" ht="18.75" hidden="1" x14ac:dyDescent="0.2">
      <c r="A276" s="409"/>
      <c r="B276" s="409"/>
      <c r="C276" s="409"/>
      <c r="D276" s="339"/>
      <c r="E276" s="506"/>
      <c r="F276" s="507"/>
      <c r="G276" s="428">
        <f t="shared" si="27"/>
        <v>0</v>
      </c>
      <c r="H276" s="342"/>
      <c r="I276" s="342"/>
      <c r="J276" s="342"/>
      <c r="K276" s="314">
        <f t="shared" si="29"/>
        <v>0</v>
      </c>
      <c r="M276" s="414">
        <f t="shared" si="30"/>
        <v>0</v>
      </c>
      <c r="R276" s="324">
        <f>I277+H277-G277</f>
        <v>0</v>
      </c>
    </row>
    <row r="277" spans="1:18" s="347" customFormat="1" ht="18.75" hidden="1" x14ac:dyDescent="0.2">
      <c r="A277" s="409"/>
      <c r="B277" s="409"/>
      <c r="C277" s="409"/>
      <c r="D277" s="339"/>
      <c r="E277" s="506"/>
      <c r="F277" s="507"/>
      <c r="G277" s="428">
        <f t="shared" si="27"/>
        <v>0</v>
      </c>
      <c r="H277" s="342"/>
      <c r="I277" s="342"/>
      <c r="J277" s="342"/>
      <c r="K277" s="314">
        <f t="shared" si="29"/>
        <v>0</v>
      </c>
      <c r="M277" s="414">
        <f t="shared" si="30"/>
        <v>0</v>
      </c>
      <c r="R277" s="324">
        <f>I278+H278-G278</f>
        <v>0</v>
      </c>
    </row>
    <row r="278" spans="1:18" s="347" customFormat="1" ht="18.75" hidden="1" x14ac:dyDescent="0.2">
      <c r="A278" s="409"/>
      <c r="B278" s="409"/>
      <c r="C278" s="409"/>
      <c r="D278" s="339"/>
      <c r="E278" s="506"/>
      <c r="F278" s="507"/>
      <c r="G278" s="428">
        <f t="shared" si="27"/>
        <v>0</v>
      </c>
      <c r="H278" s="342"/>
      <c r="I278" s="342"/>
      <c r="J278" s="342"/>
      <c r="K278" s="314">
        <f t="shared" si="29"/>
        <v>0</v>
      </c>
      <c r="M278" s="414">
        <f t="shared" si="30"/>
        <v>0</v>
      </c>
    </row>
    <row r="279" spans="1:18" s="347" customFormat="1" ht="18.75" hidden="1" x14ac:dyDescent="0.2">
      <c r="A279" s="409"/>
      <c r="B279" s="409"/>
      <c r="C279" s="409"/>
      <c r="D279" s="339"/>
      <c r="E279" s="506"/>
      <c r="F279" s="507"/>
      <c r="G279" s="428">
        <f t="shared" si="27"/>
        <v>0</v>
      </c>
      <c r="H279" s="342"/>
      <c r="I279" s="342"/>
      <c r="J279" s="342"/>
      <c r="K279" s="314">
        <f t="shared" si="29"/>
        <v>0</v>
      </c>
      <c r="M279" s="414">
        <f t="shared" si="30"/>
        <v>0</v>
      </c>
    </row>
    <row r="280" spans="1:18" s="347" customFormat="1" ht="18.75" hidden="1" x14ac:dyDescent="0.2">
      <c r="A280" s="409"/>
      <c r="B280" s="409"/>
      <c r="C280" s="409"/>
      <c r="D280" s="339"/>
      <c r="E280" s="506"/>
      <c r="F280" s="507"/>
      <c r="G280" s="428">
        <f t="shared" si="27"/>
        <v>0</v>
      </c>
      <c r="H280" s="342"/>
      <c r="I280" s="342"/>
      <c r="J280" s="342"/>
      <c r="K280" s="314">
        <f t="shared" si="29"/>
        <v>0</v>
      </c>
    </row>
    <row r="281" spans="1:18" s="347" customFormat="1" ht="18.75" hidden="1" x14ac:dyDescent="0.2">
      <c r="A281" s="409"/>
      <c r="B281" s="409"/>
      <c r="C281" s="409"/>
      <c r="D281" s="339"/>
      <c r="E281" s="506"/>
      <c r="F281" s="507"/>
      <c r="G281" s="428">
        <f t="shared" si="27"/>
        <v>0</v>
      </c>
      <c r="H281" s="342"/>
      <c r="I281" s="342"/>
      <c r="J281" s="342"/>
      <c r="K281" s="314">
        <f t="shared" si="29"/>
        <v>0</v>
      </c>
    </row>
    <row r="282" spans="1:18" s="347" customFormat="1" ht="18.75" hidden="1" x14ac:dyDescent="0.2">
      <c r="A282" s="409"/>
      <c r="B282" s="409"/>
      <c r="C282" s="409"/>
      <c r="D282" s="339"/>
      <c r="E282" s="506"/>
      <c r="F282" s="507"/>
      <c r="G282" s="428">
        <f t="shared" si="27"/>
        <v>0</v>
      </c>
      <c r="H282" s="342"/>
      <c r="I282" s="342"/>
      <c r="J282" s="342"/>
      <c r="K282" s="314">
        <f t="shared" si="29"/>
        <v>0</v>
      </c>
    </row>
    <row r="283" spans="1:18" s="347" customFormat="1" ht="18.75" hidden="1" x14ac:dyDescent="0.2">
      <c r="A283" s="409"/>
      <c r="B283" s="409"/>
      <c r="C283" s="409"/>
      <c r="D283" s="339"/>
      <c r="E283" s="506"/>
      <c r="F283" s="507"/>
      <c r="G283" s="428">
        <f t="shared" si="27"/>
        <v>0</v>
      </c>
      <c r="H283" s="342"/>
      <c r="I283" s="342"/>
      <c r="J283" s="342"/>
      <c r="K283" s="314">
        <f t="shared" si="29"/>
        <v>0</v>
      </c>
    </row>
    <row r="284" spans="1:18" s="347" customFormat="1" ht="93.75" hidden="1" x14ac:dyDescent="0.3">
      <c r="A284" s="409" t="s">
        <v>585</v>
      </c>
      <c r="B284" s="409" t="s">
        <v>62</v>
      </c>
      <c r="C284" s="409" t="s">
        <v>59</v>
      </c>
      <c r="D284" s="339" t="s">
        <v>63</v>
      </c>
      <c r="E284" s="374" t="s">
        <v>625</v>
      </c>
      <c r="F284" s="341" t="s">
        <v>846</v>
      </c>
      <c r="G284" s="428">
        <f t="shared" si="27"/>
        <v>0</v>
      </c>
      <c r="H284" s="342"/>
      <c r="I284" s="342"/>
      <c r="J284" s="342"/>
      <c r="K284" s="314">
        <f t="shared" si="29"/>
        <v>0</v>
      </c>
    </row>
    <row r="285" spans="1:18" s="347" customFormat="1" ht="18.75" hidden="1" x14ac:dyDescent="0.2">
      <c r="A285" s="409"/>
      <c r="B285" s="409"/>
      <c r="C285" s="409"/>
      <c r="D285" s="339"/>
      <c r="E285" s="506"/>
      <c r="F285" s="507"/>
      <c r="G285" s="428">
        <f t="shared" si="27"/>
        <v>0</v>
      </c>
      <c r="H285" s="342"/>
      <c r="I285" s="342"/>
      <c r="J285" s="342"/>
      <c r="K285" s="314">
        <f t="shared" si="29"/>
        <v>0</v>
      </c>
    </row>
    <row r="286" spans="1:18" s="347" customFormat="1" ht="18.75" hidden="1" x14ac:dyDescent="0.2">
      <c r="A286" s="409"/>
      <c r="B286" s="409"/>
      <c r="C286" s="409"/>
      <c r="D286" s="339"/>
      <c r="E286" s="506"/>
      <c r="F286" s="507"/>
      <c r="G286" s="428">
        <f t="shared" si="27"/>
        <v>0</v>
      </c>
      <c r="H286" s="342"/>
      <c r="I286" s="342"/>
      <c r="J286" s="342"/>
      <c r="K286" s="314">
        <f t="shared" si="29"/>
        <v>0</v>
      </c>
    </row>
    <row r="287" spans="1:18" s="347" customFormat="1" ht="18.75" hidden="1" x14ac:dyDescent="0.2">
      <c r="A287" s="409"/>
      <c r="B287" s="409"/>
      <c r="C287" s="409"/>
      <c r="D287" s="339"/>
      <c r="E287" s="506"/>
      <c r="F287" s="507"/>
      <c r="G287" s="428">
        <f t="shared" si="27"/>
        <v>0</v>
      </c>
      <c r="H287" s="342"/>
      <c r="I287" s="342"/>
      <c r="J287" s="342"/>
      <c r="K287" s="314">
        <f t="shared" si="29"/>
        <v>0</v>
      </c>
    </row>
    <row r="288" spans="1:18" s="347" customFormat="1" ht="18.75" hidden="1" x14ac:dyDescent="0.2">
      <c r="A288" s="409"/>
      <c r="B288" s="409"/>
      <c r="C288" s="409"/>
      <c r="D288" s="339"/>
      <c r="E288" s="506"/>
      <c r="F288" s="507"/>
      <c r="G288" s="428">
        <f t="shared" si="27"/>
        <v>0</v>
      </c>
      <c r="H288" s="342"/>
      <c r="I288" s="342"/>
      <c r="J288" s="342"/>
      <c r="K288" s="314">
        <f t="shared" si="29"/>
        <v>0</v>
      </c>
    </row>
    <row r="289" spans="1:255" s="347" customFormat="1" ht="18.75" hidden="1" x14ac:dyDescent="0.2">
      <c r="A289" s="409"/>
      <c r="B289" s="409"/>
      <c r="C289" s="409"/>
      <c r="D289" s="339"/>
      <c r="E289" s="506"/>
      <c r="F289" s="507"/>
      <c r="G289" s="428">
        <f t="shared" si="27"/>
        <v>0</v>
      </c>
      <c r="H289" s="342"/>
      <c r="I289" s="342"/>
      <c r="J289" s="342"/>
      <c r="K289" s="314">
        <f t="shared" si="29"/>
        <v>0</v>
      </c>
    </row>
    <row r="290" spans="1:255" s="347" customFormat="1" ht="18.75" hidden="1" x14ac:dyDescent="0.2">
      <c r="A290" s="409"/>
      <c r="B290" s="409"/>
      <c r="C290" s="409"/>
      <c r="D290" s="339"/>
      <c r="E290" s="506"/>
      <c r="F290" s="507"/>
      <c r="G290" s="428">
        <f t="shared" si="27"/>
        <v>0</v>
      </c>
      <c r="H290" s="342"/>
      <c r="I290" s="342"/>
      <c r="J290" s="342"/>
      <c r="K290" s="314">
        <f t="shared" si="29"/>
        <v>0</v>
      </c>
    </row>
    <row r="291" spans="1:255" s="347" customFormat="1" ht="18.75" hidden="1" x14ac:dyDescent="0.2">
      <c r="A291" s="409"/>
      <c r="B291" s="409"/>
      <c r="C291" s="409"/>
      <c r="D291" s="339"/>
      <c r="E291" s="506"/>
      <c r="F291" s="507"/>
      <c r="G291" s="428">
        <f t="shared" si="27"/>
        <v>0</v>
      </c>
      <c r="H291" s="342"/>
      <c r="I291" s="342"/>
      <c r="J291" s="342"/>
      <c r="K291" s="314">
        <f t="shared" si="29"/>
        <v>0</v>
      </c>
    </row>
    <row r="292" spans="1:255" s="347" customFormat="1" ht="18.75" hidden="1" x14ac:dyDescent="0.2">
      <c r="A292" s="409"/>
      <c r="B292" s="409"/>
      <c r="C292" s="409"/>
      <c r="D292" s="339"/>
      <c r="E292" s="506"/>
      <c r="F292" s="507"/>
      <c r="G292" s="428">
        <f t="shared" si="27"/>
        <v>0</v>
      </c>
      <c r="H292" s="342"/>
      <c r="I292" s="342"/>
      <c r="J292" s="342"/>
      <c r="K292" s="314">
        <f t="shared" si="29"/>
        <v>0</v>
      </c>
    </row>
    <row r="293" spans="1:255" s="347" customFormat="1" ht="18.75" hidden="1" x14ac:dyDescent="0.2">
      <c r="A293" s="409"/>
      <c r="B293" s="409"/>
      <c r="C293" s="409"/>
      <c r="D293" s="339"/>
      <c r="E293" s="506"/>
      <c r="F293" s="507"/>
      <c r="G293" s="428">
        <f t="shared" si="27"/>
        <v>0</v>
      </c>
      <c r="H293" s="342"/>
      <c r="I293" s="342"/>
      <c r="J293" s="342"/>
      <c r="K293" s="314">
        <f t="shared" si="29"/>
        <v>0</v>
      </c>
    </row>
    <row r="294" spans="1:255" s="347" customFormat="1" ht="18.75" hidden="1" x14ac:dyDescent="0.2">
      <c r="A294" s="409"/>
      <c r="B294" s="409"/>
      <c r="C294" s="409"/>
      <c r="D294" s="339"/>
      <c r="E294" s="506"/>
      <c r="F294" s="507"/>
      <c r="G294" s="428">
        <f t="shared" si="27"/>
        <v>0</v>
      </c>
      <c r="H294" s="342"/>
      <c r="I294" s="342"/>
      <c r="J294" s="342"/>
      <c r="K294" s="314">
        <f t="shared" si="29"/>
        <v>0</v>
      </c>
    </row>
    <row r="295" spans="1:255" s="347" customFormat="1" ht="18.75" hidden="1" x14ac:dyDescent="0.2">
      <c r="A295" s="409"/>
      <c r="B295" s="409"/>
      <c r="C295" s="409"/>
      <c r="D295" s="339"/>
      <c r="E295" s="506"/>
      <c r="F295" s="507"/>
      <c r="G295" s="428">
        <f t="shared" si="27"/>
        <v>0</v>
      </c>
      <c r="H295" s="342"/>
      <c r="I295" s="342"/>
      <c r="J295" s="342"/>
      <c r="K295" s="314">
        <f t="shared" si="29"/>
        <v>0</v>
      </c>
    </row>
    <row r="296" spans="1:255" s="347" customFormat="1" ht="18.75" hidden="1" x14ac:dyDescent="0.2">
      <c r="A296" s="409"/>
      <c r="B296" s="409"/>
      <c r="C296" s="409"/>
      <c r="D296" s="339"/>
      <c r="E296" s="506"/>
      <c r="F296" s="507"/>
      <c r="G296" s="428">
        <f t="shared" si="27"/>
        <v>0</v>
      </c>
      <c r="H296" s="342"/>
      <c r="I296" s="342"/>
      <c r="J296" s="342"/>
      <c r="K296" s="314">
        <f t="shared" si="29"/>
        <v>0</v>
      </c>
      <c r="R296" s="324">
        <f>I297+H297-G297</f>
        <v>0</v>
      </c>
    </row>
    <row r="297" spans="1:255" s="347" customFormat="1" ht="18.75" hidden="1" x14ac:dyDescent="0.2">
      <c r="A297" s="409"/>
      <c r="B297" s="409"/>
      <c r="C297" s="409"/>
      <c r="D297" s="339"/>
      <c r="E297" s="506"/>
      <c r="F297" s="507"/>
      <c r="G297" s="428">
        <f t="shared" si="27"/>
        <v>0</v>
      </c>
      <c r="H297" s="342"/>
      <c r="I297" s="342"/>
      <c r="J297" s="342"/>
      <c r="K297" s="314">
        <f t="shared" si="29"/>
        <v>0</v>
      </c>
    </row>
    <row r="298" spans="1:255" s="347" customFormat="1" ht="18.75" hidden="1" x14ac:dyDescent="0.2">
      <c r="A298" s="409"/>
      <c r="B298" s="409"/>
      <c r="C298" s="409"/>
      <c r="D298" s="339"/>
      <c r="E298" s="506"/>
      <c r="F298" s="507"/>
      <c r="G298" s="428">
        <f t="shared" si="27"/>
        <v>0</v>
      </c>
      <c r="H298" s="342"/>
      <c r="I298" s="342"/>
      <c r="J298" s="342"/>
      <c r="K298" s="314">
        <f t="shared" si="29"/>
        <v>0</v>
      </c>
    </row>
    <row r="299" spans="1:255" s="347" customFormat="1" ht="18.75" x14ac:dyDescent="0.2">
      <c r="A299" s="410" t="s">
        <v>9</v>
      </c>
      <c r="B299" s="410" t="s">
        <v>9</v>
      </c>
      <c r="C299" s="410" t="s">
        <v>9</v>
      </c>
      <c r="D299" s="513" t="s">
        <v>586</v>
      </c>
      <c r="E299" s="514" t="s">
        <v>9</v>
      </c>
      <c r="F299" s="515" t="s">
        <v>9</v>
      </c>
      <c r="G299" s="516">
        <f>+G12+G28+G36+G60+G79+G105+G242+G112+G213+G161+G248+G219+G231</f>
        <v>1920833533</v>
      </c>
      <c r="H299" s="516">
        <f>+H12+H28+H36+H60+H79+H105+H242+H112+H213+H161+H248+H219+H231</f>
        <v>571707015</v>
      </c>
      <c r="I299" s="516">
        <f>+I12+I28+I36+I60+I79+I105+I242+I112+I213+I161+I248+I219+I231</f>
        <v>1349126518</v>
      </c>
      <c r="J299" s="516">
        <f>+J12+J28+J36+J60+J79+J105+J242+J112+J213+J161+J248+J219+J231</f>
        <v>51076218</v>
      </c>
      <c r="K299" s="314">
        <f t="shared" si="29"/>
        <v>3892743284</v>
      </c>
    </row>
    <row r="300" spans="1:255" ht="18" hidden="1" x14ac:dyDescent="0.25">
      <c r="A300" s="360"/>
      <c r="B300" s="360"/>
      <c r="C300" s="360"/>
      <c r="D300" s="360"/>
      <c r="E300" s="360"/>
      <c r="F300" s="360"/>
      <c r="G300" s="360"/>
      <c r="H300" s="517"/>
      <c r="I300" s="517"/>
      <c r="J300" s="517"/>
      <c r="K300" s="314">
        <f>SUM(G300:H300)</f>
        <v>0</v>
      </c>
      <c r="M300" s="330"/>
    </row>
    <row r="301" spans="1:255" ht="18" hidden="1" x14ac:dyDescent="0.25">
      <c r="A301" s="360"/>
      <c r="B301" s="360"/>
      <c r="C301" s="360"/>
      <c r="D301" s="360"/>
      <c r="E301" s="360"/>
      <c r="F301" s="360"/>
      <c r="G301" s="360"/>
      <c r="H301" s="517"/>
      <c r="I301" s="517"/>
      <c r="J301" s="517"/>
      <c r="K301" s="314">
        <v>1</v>
      </c>
      <c r="M301" s="330"/>
    </row>
    <row r="302" spans="1:255" ht="18.75" hidden="1" x14ac:dyDescent="0.3">
      <c r="A302" s="5" t="s">
        <v>10</v>
      </c>
      <c r="B302" s="518"/>
      <c r="C302" s="7"/>
      <c r="D302" s="8"/>
      <c r="E302" s="6"/>
      <c r="F302" s="360"/>
      <c r="G302" s="360"/>
      <c r="H302" s="9"/>
      <c r="I302" s="5" t="s">
        <v>11</v>
      </c>
      <c r="J302" s="519"/>
      <c r="K302" s="314">
        <v>1</v>
      </c>
      <c r="L302" s="5"/>
      <c r="M302" s="330"/>
      <c r="N302" s="520"/>
      <c r="O302" s="520"/>
      <c r="P302" s="520"/>
      <c r="Q302" s="520"/>
      <c r="R302" s="520"/>
      <c r="S302" s="520"/>
      <c r="T302" s="520"/>
      <c r="U302" s="520"/>
      <c r="V302" s="520"/>
      <c r="W302" s="520"/>
      <c r="X302" s="520"/>
      <c r="Y302" s="520"/>
      <c r="Z302" s="520"/>
      <c r="AA302" s="520"/>
      <c r="AB302" s="520"/>
      <c r="AC302" s="520"/>
      <c r="AD302" s="520"/>
      <c r="AE302" s="520"/>
      <c r="AF302" s="520"/>
      <c r="AG302" s="520"/>
      <c r="AH302" s="520"/>
      <c r="AI302" s="520"/>
      <c r="AJ302" s="520"/>
      <c r="AK302" s="520"/>
      <c r="AL302" s="520"/>
      <c r="AM302" s="520"/>
      <c r="AN302" s="520"/>
      <c r="AO302" s="520"/>
      <c r="AP302" s="520"/>
      <c r="AQ302" s="520"/>
      <c r="AR302" s="520"/>
      <c r="AS302" s="520"/>
      <c r="AT302" s="520"/>
      <c r="AU302" s="520"/>
      <c r="AV302" s="520"/>
      <c r="AW302" s="520"/>
      <c r="AX302" s="520"/>
      <c r="AY302" s="520"/>
      <c r="AZ302" s="520"/>
      <c r="BA302" s="520"/>
      <c r="BB302" s="520"/>
      <c r="BC302" s="520"/>
      <c r="BD302" s="520"/>
      <c r="BE302" s="520"/>
      <c r="BF302" s="520"/>
      <c r="BG302" s="520"/>
      <c r="BH302" s="520"/>
      <c r="BI302" s="520"/>
      <c r="BJ302" s="520"/>
      <c r="BK302" s="520"/>
      <c r="BL302" s="520"/>
      <c r="BM302" s="520"/>
      <c r="BN302" s="520"/>
      <c r="BO302" s="520"/>
      <c r="BP302" s="520"/>
      <c r="BQ302" s="520"/>
      <c r="BR302" s="520"/>
      <c r="BS302" s="520"/>
      <c r="BT302" s="520"/>
      <c r="BU302" s="520"/>
      <c r="BV302" s="520"/>
      <c r="BW302" s="520"/>
      <c r="BX302" s="520"/>
      <c r="BY302" s="520"/>
      <c r="BZ302" s="520"/>
      <c r="CA302" s="520"/>
      <c r="CB302" s="520"/>
      <c r="CC302" s="520"/>
      <c r="CD302" s="520"/>
      <c r="CE302" s="520"/>
      <c r="CF302" s="520"/>
      <c r="CG302" s="520"/>
      <c r="CH302" s="520"/>
      <c r="CI302" s="520"/>
      <c r="CJ302" s="520"/>
      <c r="CK302" s="520"/>
      <c r="CL302" s="520"/>
      <c r="CM302" s="520"/>
      <c r="CN302" s="520"/>
      <c r="CO302" s="520"/>
      <c r="CP302" s="520"/>
      <c r="CQ302" s="520"/>
      <c r="CR302" s="520"/>
      <c r="CS302" s="520"/>
      <c r="CT302" s="520"/>
      <c r="CU302" s="520"/>
      <c r="CV302" s="520"/>
      <c r="CW302" s="520"/>
      <c r="CX302" s="520"/>
      <c r="CY302" s="520"/>
      <c r="CZ302" s="520"/>
      <c r="DA302" s="520"/>
      <c r="DB302" s="520"/>
      <c r="DC302" s="520"/>
      <c r="DD302" s="520"/>
      <c r="DE302" s="520"/>
      <c r="DF302" s="520"/>
      <c r="DG302" s="520"/>
      <c r="DH302" s="520"/>
      <c r="DI302" s="520"/>
      <c r="DJ302" s="520"/>
      <c r="DK302" s="520"/>
      <c r="DL302" s="520"/>
      <c r="DM302" s="520"/>
      <c r="DN302" s="520"/>
      <c r="DO302" s="520"/>
      <c r="DP302" s="520"/>
      <c r="DQ302" s="520"/>
      <c r="DR302" s="520"/>
      <c r="DS302" s="520"/>
      <c r="DT302" s="520"/>
      <c r="DU302" s="520"/>
      <c r="DV302" s="520"/>
      <c r="DW302" s="520"/>
      <c r="DX302" s="520"/>
      <c r="DY302" s="520"/>
      <c r="DZ302" s="520"/>
      <c r="EA302" s="520"/>
      <c r="EB302" s="520"/>
      <c r="EC302" s="520"/>
      <c r="ED302" s="520"/>
      <c r="EE302" s="520"/>
      <c r="EF302" s="520"/>
      <c r="EG302" s="520"/>
      <c r="EH302" s="520"/>
      <c r="EI302" s="520"/>
      <c r="EJ302" s="520"/>
      <c r="EK302" s="520"/>
      <c r="EL302" s="520"/>
      <c r="EM302" s="520"/>
      <c r="EN302" s="520"/>
      <c r="EO302" s="520"/>
      <c r="EP302" s="520"/>
      <c r="EQ302" s="520"/>
      <c r="ER302" s="520"/>
      <c r="ES302" s="520"/>
      <c r="ET302" s="520"/>
      <c r="EU302" s="520"/>
      <c r="EV302" s="520"/>
      <c r="EW302" s="520"/>
      <c r="EX302" s="520"/>
      <c r="EY302" s="520"/>
      <c r="EZ302" s="520"/>
      <c r="FA302" s="520"/>
      <c r="FB302" s="520"/>
      <c r="FC302" s="520"/>
      <c r="FD302" s="520"/>
      <c r="FE302" s="520"/>
      <c r="FF302" s="520"/>
      <c r="FG302" s="520"/>
      <c r="FH302" s="520"/>
      <c r="FI302" s="520"/>
      <c r="FJ302" s="520"/>
      <c r="FK302" s="520"/>
      <c r="FL302" s="520"/>
      <c r="FM302" s="520"/>
      <c r="FN302" s="520"/>
      <c r="FO302" s="520"/>
      <c r="FP302" s="520"/>
      <c r="FQ302" s="520"/>
      <c r="FR302" s="520"/>
      <c r="FS302" s="520"/>
      <c r="FT302" s="520"/>
      <c r="FU302" s="520"/>
      <c r="FV302" s="520"/>
      <c r="FW302" s="520"/>
      <c r="FX302" s="520"/>
      <c r="FY302" s="520"/>
      <c r="FZ302" s="520"/>
      <c r="GA302" s="520"/>
      <c r="GB302" s="520"/>
      <c r="GC302" s="520"/>
      <c r="GD302" s="520"/>
      <c r="GE302" s="520"/>
      <c r="GF302" s="520"/>
      <c r="GG302" s="520"/>
      <c r="GH302" s="520"/>
      <c r="GI302" s="520"/>
      <c r="GJ302" s="520"/>
      <c r="GK302" s="520"/>
      <c r="GL302" s="520"/>
      <c r="GM302" s="520"/>
      <c r="GN302" s="520"/>
      <c r="GO302" s="520"/>
      <c r="GP302" s="520"/>
      <c r="GQ302" s="520"/>
      <c r="GR302" s="520"/>
      <c r="GS302" s="520"/>
      <c r="GT302" s="520"/>
      <c r="GU302" s="520"/>
      <c r="GV302" s="520"/>
      <c r="GW302" s="520"/>
      <c r="GX302" s="520"/>
      <c r="GY302" s="520"/>
      <c r="GZ302" s="520"/>
      <c r="HA302" s="520"/>
      <c r="HB302" s="520"/>
      <c r="HC302" s="520"/>
      <c r="HD302" s="520"/>
      <c r="HE302" s="520"/>
      <c r="HF302" s="520"/>
      <c r="HG302" s="520"/>
      <c r="HH302" s="520"/>
      <c r="HI302" s="520"/>
      <c r="HJ302" s="520"/>
      <c r="HK302" s="520"/>
      <c r="HL302" s="520"/>
      <c r="HM302" s="520"/>
      <c r="HN302" s="520"/>
      <c r="HO302" s="520"/>
      <c r="HP302" s="520"/>
      <c r="HQ302" s="520"/>
      <c r="HR302" s="520"/>
      <c r="HS302" s="520"/>
      <c r="HT302" s="520"/>
      <c r="HU302" s="520"/>
      <c r="HV302" s="520"/>
      <c r="HW302" s="520"/>
      <c r="HX302" s="520"/>
      <c r="HY302" s="520"/>
      <c r="HZ302" s="520"/>
      <c r="IA302" s="520"/>
      <c r="IB302" s="520"/>
      <c r="IC302" s="520"/>
      <c r="ID302" s="520"/>
      <c r="IE302" s="520"/>
      <c r="IF302" s="520"/>
      <c r="IG302" s="520"/>
      <c r="IH302" s="520"/>
      <c r="II302" s="520"/>
      <c r="IJ302" s="520"/>
      <c r="IK302" s="520"/>
      <c r="IL302" s="520"/>
      <c r="IM302" s="520"/>
      <c r="IN302" s="520"/>
      <c r="IO302" s="520"/>
      <c r="IP302" s="520"/>
      <c r="IQ302" s="520"/>
      <c r="IR302" s="520"/>
      <c r="IS302" s="520"/>
      <c r="IT302" s="520"/>
      <c r="IU302" s="520"/>
    </row>
    <row r="303" spans="1:255" s="347" customFormat="1" hidden="1" x14ac:dyDescent="0.2">
      <c r="H303" s="521"/>
      <c r="I303" s="521"/>
      <c r="J303" s="521"/>
    </row>
    <row r="304" spans="1:255" s="347" customFormat="1" hidden="1" x14ac:dyDescent="0.2">
      <c r="H304" s="521"/>
      <c r="I304" s="521"/>
      <c r="J304" s="521"/>
    </row>
    <row r="305" spans="1:11" s="347" customFormat="1" hidden="1" x14ac:dyDescent="0.2">
      <c r="H305" s="521"/>
      <c r="I305" s="521"/>
      <c r="J305" s="521"/>
    </row>
    <row r="306" spans="1:11" s="347" customFormat="1" hidden="1" x14ac:dyDescent="0.2">
      <c r="H306" s="521"/>
      <c r="I306" s="521"/>
      <c r="J306" s="521"/>
    </row>
    <row r="307" spans="1:11" s="347" customFormat="1" hidden="1" x14ac:dyDescent="0.2">
      <c r="H307" s="521"/>
      <c r="I307" s="521"/>
      <c r="J307" s="521"/>
    </row>
    <row r="308" spans="1:11" s="347" customFormat="1" hidden="1" x14ac:dyDescent="0.2">
      <c r="H308" s="521"/>
      <c r="I308" s="521"/>
      <c r="J308" s="521"/>
    </row>
    <row r="309" spans="1:11" s="347" customFormat="1" hidden="1" x14ac:dyDescent="0.2">
      <c r="H309" s="521"/>
      <c r="I309" s="521"/>
      <c r="J309" s="521"/>
    </row>
    <row r="310" spans="1:11" s="347" customFormat="1" hidden="1" x14ac:dyDescent="0.2"/>
    <row r="311" spans="1:11" s="347" customFormat="1" ht="18.75" hidden="1" x14ac:dyDescent="0.2">
      <c r="A311" s="410"/>
      <c r="B311" s="410"/>
      <c r="C311" s="410"/>
      <c r="D311" s="513"/>
      <c r="E311" s="514" t="s">
        <v>587</v>
      </c>
      <c r="F311" s="515"/>
      <c r="G311" s="516"/>
      <c r="H311" s="516">
        <f>H13+H29+H37+H78+H91+H120+H128+H174+H226+H235+H250+H257+H261</f>
        <v>41409915</v>
      </c>
      <c r="I311" s="516" t="e">
        <f>I13+I29+I37+I78+I91+I120+I128+#REF!+I174+#REF!+I226+I235+I250+I257+I261</f>
        <v>#REF!</v>
      </c>
      <c r="J311" s="516"/>
      <c r="K311" s="314"/>
    </row>
    <row r="312" spans="1:11" s="522" customFormat="1" ht="25.5" hidden="1" x14ac:dyDescent="0.35">
      <c r="H312" s="523"/>
      <c r="I312" s="524"/>
      <c r="J312" s="524"/>
      <c r="K312" s="525"/>
    </row>
    <row r="313" spans="1:11" s="347" customFormat="1" hidden="1" x14ac:dyDescent="0.2">
      <c r="K313" s="526"/>
    </row>
    <row r="314" spans="1:11" s="347" customFormat="1" hidden="1" x14ac:dyDescent="0.2">
      <c r="K314" s="526"/>
    </row>
    <row r="315" spans="1:11" hidden="1" x14ac:dyDescent="0.2"/>
    <row r="316" spans="1:11" hidden="1" x14ac:dyDescent="0.2">
      <c r="G316" s="527">
        <v>1318970499</v>
      </c>
      <c r="H316" s="527">
        <v>341732410</v>
      </c>
      <c r="I316" s="527">
        <v>977238089</v>
      </c>
      <c r="J316" s="527">
        <v>18676889</v>
      </c>
    </row>
    <row r="317" spans="1:11" hidden="1" x14ac:dyDescent="0.2">
      <c r="G317" s="476">
        <f>G299-G316</f>
        <v>601863034</v>
      </c>
      <c r="H317" s="476">
        <f>H299-H316</f>
        <v>229974605</v>
      </c>
      <c r="I317" s="476">
        <f>I299-I316</f>
        <v>371888429</v>
      </c>
      <c r="J317" s="476">
        <f>J299-J316</f>
        <v>32399329</v>
      </c>
    </row>
    <row r="318" spans="1:11" hidden="1" x14ac:dyDescent="0.2"/>
  </sheetData>
  <autoFilter ref="A1:L314">
    <filterColumn colId="10">
      <customFilters and="1">
        <customFilter operator="greaterThan" val="0"/>
      </customFilters>
    </filterColumn>
  </autoFilter>
  <mergeCells count="68">
    <mergeCell ref="A245:A246"/>
    <mergeCell ref="B245:B246"/>
    <mergeCell ref="C245:C246"/>
    <mergeCell ref="D245:D246"/>
    <mergeCell ref="A189:A190"/>
    <mergeCell ref="B189:B190"/>
    <mergeCell ref="C189:C190"/>
    <mergeCell ref="D189:D190"/>
    <mergeCell ref="A193:A195"/>
    <mergeCell ref="B193:B195"/>
    <mergeCell ref="C193:C195"/>
    <mergeCell ref="D193:D195"/>
    <mergeCell ref="D128:D132"/>
    <mergeCell ref="A133:A134"/>
    <mergeCell ref="B133:B134"/>
    <mergeCell ref="C133:C134"/>
    <mergeCell ref="D133:D134"/>
    <mergeCell ref="A135:A136"/>
    <mergeCell ref="B135:B136"/>
    <mergeCell ref="C135:C136"/>
    <mergeCell ref="D135:D136"/>
    <mergeCell ref="A126:A127"/>
    <mergeCell ref="B126:B127"/>
    <mergeCell ref="C126:C127"/>
    <mergeCell ref="A128:A132"/>
    <mergeCell ref="B128:B132"/>
    <mergeCell ref="C128:C132"/>
    <mergeCell ref="A103:A104"/>
    <mergeCell ref="B103:B104"/>
    <mergeCell ref="C103:C104"/>
    <mergeCell ref="D103:D104"/>
    <mergeCell ref="A119:A120"/>
    <mergeCell ref="B119:B120"/>
    <mergeCell ref="C119:C120"/>
    <mergeCell ref="D119:D120"/>
    <mergeCell ref="A84:A85"/>
    <mergeCell ref="B84:B85"/>
    <mergeCell ref="C84:C85"/>
    <mergeCell ref="D84:D85"/>
    <mergeCell ref="A99:A101"/>
    <mergeCell ref="B99:B101"/>
    <mergeCell ref="C99:C101"/>
    <mergeCell ref="D99:D101"/>
    <mergeCell ref="A31:A32"/>
    <mergeCell ref="B31:B32"/>
    <mergeCell ref="C31:C32"/>
    <mergeCell ref="D31:D32"/>
    <mergeCell ref="A34:A35"/>
    <mergeCell ref="B34:B35"/>
    <mergeCell ref="C34:C35"/>
    <mergeCell ref="D34:D35"/>
    <mergeCell ref="G9:G10"/>
    <mergeCell ref="H9:H10"/>
    <mergeCell ref="I9:J9"/>
    <mergeCell ref="A22:A24"/>
    <mergeCell ref="B22:B24"/>
    <mergeCell ref="C22:C24"/>
    <mergeCell ref="D22:D24"/>
    <mergeCell ref="H4:I4"/>
    <mergeCell ref="A5:J5"/>
    <mergeCell ref="A6:B6"/>
    <mergeCell ref="A7:B7"/>
    <mergeCell ref="A9:A10"/>
    <mergeCell ref="B9:B10"/>
    <mergeCell ref="C9:C10"/>
    <mergeCell ref="D9:D10"/>
    <mergeCell ref="E9:E10"/>
    <mergeCell ref="F9:F10"/>
  </mergeCells>
  <printOptions horizontalCentered="1"/>
  <pageMargins left="0.26" right="0" top="0.46" bottom="0.43" header="0.17" footer="0.15748031496062992"/>
  <pageSetup paperSize="9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дод3</vt:lpstr>
      <vt:lpstr>дод7</vt:lpstr>
      <vt:lpstr>дод3!Заголовки_для_печати</vt:lpstr>
      <vt:lpstr>дод7!Заголовки_для_печати</vt:lpstr>
      <vt:lpstr>дод3!Область_печати</vt:lpstr>
      <vt:lpstr>дод7!Область_печати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Ніна Олександрівна Головко</dc:creator>
  <cp:lastModifiedBy>Анатолий Цюпа</cp:lastModifiedBy>
  <dcterms:created xsi:type="dcterms:W3CDTF">2022-02-14T14:44:01Z</dcterms:created>
  <dcterms:modified xsi:type="dcterms:W3CDTF">2022-02-14T15:21:59Z</dcterms:modified>
</cp:coreProperties>
</file>