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о сесiї\Проєкти\"/>
    </mc:Choice>
  </mc:AlternateContent>
  <xr:revisionPtr revIDLastSave="0" documentId="8_{EB91B267-7980-4ECE-BBE9-6C44AF18281B}" xr6:coauthVersionLast="46" xr6:coauthVersionMax="46" xr10:uidLastSave="{00000000-0000-0000-0000-000000000000}"/>
  <bookViews>
    <workbookView xWindow="-120" yWindow="-120" windowWidth="29040" windowHeight="15840" tabRatio="945" activeTab="10"/>
  </bookViews>
  <sheets>
    <sheet name="дод1" sheetId="27" r:id="rId1"/>
    <sheet name="дод1.1" sheetId="36" r:id="rId2"/>
    <sheet name=" дод1.2" sheetId="41" r:id="rId3"/>
    <sheet name=" дод1.3" sheetId="42" r:id="rId4"/>
    <sheet name="дод2" sheetId="20" r:id="rId5"/>
    <sheet name="дод3" sheetId="1" r:id="rId6"/>
    <sheet name="дод 4" sheetId="14" r:id="rId7"/>
    <sheet name="Додаток 5_Д" sheetId="39" r:id="rId8"/>
    <sheet name="Додаток 5_В" sheetId="40" r:id="rId9"/>
    <sheet name="дод6" sheetId="15" r:id="rId10"/>
    <sheet name="дод7" sheetId="22" r:id="rId11"/>
  </sheets>
  <externalReferences>
    <externalReference r:id="rId12"/>
    <externalReference r:id="rId13"/>
  </externalReferences>
  <definedNames>
    <definedName name="_xlnm._FilterDatabase" localSheetId="2" hidden="1">' дод1.2'!$A$1:$G$793</definedName>
    <definedName name="_xlnm._FilterDatabase" localSheetId="3" hidden="1">' дод1.3'!$A$1:$G$794</definedName>
    <definedName name="_xlnm._FilterDatabase" localSheetId="6" hidden="1">'дод 4'!#REF!</definedName>
    <definedName name="_xlnm._FilterDatabase" localSheetId="0" hidden="1">дод1!$G$1:$G$196</definedName>
    <definedName name="_xlnm._FilterDatabase" localSheetId="1" hidden="1">'дод1.1'!$A$1:$G$794</definedName>
    <definedName name="_xlnm._FilterDatabase" localSheetId="5" hidden="1">дод3!$A$1:$R$322</definedName>
    <definedName name="_xlnm._FilterDatabase" localSheetId="9" hidden="1">дод6!$A$1:$L$246</definedName>
    <definedName name="_xlnm._FilterDatabase" localSheetId="10" hidden="1">дод7!$A$1:$L$334</definedName>
    <definedName name="_xlnm._FilterDatabase" localSheetId="8" hidden="1">'Додаток 5_В'!$A$1:$I$1203</definedName>
    <definedName name="_xlnm._FilterDatabase" localSheetId="7" hidden="1">'Додаток 5_Д'!$E$1:$E$373</definedName>
    <definedName name="_xlnm.Print_Titles" localSheetId="2">' дод1.2'!$A:$A,' дод1.2'!$6:$7</definedName>
    <definedName name="_xlnm.Print_Titles" localSheetId="3">' дод1.3'!$A:$A,' дод1.3'!$6:$7</definedName>
    <definedName name="_xlnm.Print_Titles" localSheetId="6">'дод 4'!$4:$12</definedName>
    <definedName name="_xlnm.Print_Titles" localSheetId="0">дод1!$9:$11</definedName>
    <definedName name="_xlnm.Print_Titles" localSheetId="1">'дод1.1'!$A:$A,'дод1.1'!$6:$7</definedName>
    <definedName name="_xlnm.Print_Titles" localSheetId="4">дод2!$9:$11</definedName>
    <definedName name="_xlnm.Print_Titles" localSheetId="5">дод3!$10:$16</definedName>
    <definedName name="_xlnm.Print_Titles" localSheetId="9">дод6!$9:$10</definedName>
    <definedName name="_xlnm.Print_Titles" localSheetId="10">дод7!$9:$10</definedName>
    <definedName name="_xlnm.Print_Titles" localSheetId="8">'Додаток 5_В'!$4:$5</definedName>
    <definedName name="_xlnm.Print_Area" localSheetId="2">' дод1.2'!$A$1:$E$737</definedName>
    <definedName name="_xlnm.Print_Area" localSheetId="3">' дод1.3'!$A$1:$E$738</definedName>
    <definedName name="_xlnm.Print_Area" localSheetId="6">'дод 4'!$A$1:$P$28</definedName>
    <definedName name="_xlnm.Print_Area" localSheetId="0">дод1!$A$1:$F$207</definedName>
    <definedName name="_xlnm.Print_Area" localSheetId="1">'дод1.1'!$A$1:$E$738</definedName>
    <definedName name="_xlnm.Print_Area" localSheetId="4">дод2!$A$1:$G$59</definedName>
    <definedName name="_xlnm.Print_Area" localSheetId="5">дод3!$A$1:$Q$329</definedName>
    <definedName name="_xlnm.Print_Area" localSheetId="9">дод6!$A$1:$J$111</definedName>
    <definedName name="_xlnm.Print_Area" localSheetId="10">дод7!$A$1:$J$299</definedName>
    <definedName name="_xlnm.Print_Area" localSheetId="8">'Додаток 5_В'!$A$1:$H$1202</definedName>
    <definedName name="_xlnm.Print_Area" localSheetId="7">'Додаток 5_Д'!$A$1:$D$369</definedName>
  </definedNames>
  <calcPr calcId="181029" fullCalcOnLoad="1"/>
</workbook>
</file>

<file path=xl/calcChain.xml><?xml version="1.0" encoding="utf-8"?>
<calcChain xmlns="http://schemas.openxmlformats.org/spreadsheetml/2006/main">
  <c r="I225" i="40" l="1"/>
  <c r="I226" i="40"/>
  <c r="I227" i="40"/>
  <c r="I228" i="40"/>
  <c r="I229" i="40"/>
  <c r="I230" i="40"/>
  <c r="I231" i="40"/>
  <c r="I232" i="40"/>
  <c r="I233" i="40"/>
  <c r="I234" i="40"/>
  <c r="I235" i="40"/>
  <c r="I236" i="40"/>
  <c r="I237" i="40"/>
  <c r="I238" i="40"/>
  <c r="I239" i="40"/>
  <c r="I240" i="40"/>
  <c r="I241" i="40"/>
  <c r="I242" i="40"/>
  <c r="I243" i="40"/>
  <c r="I244" i="40"/>
  <c r="I245" i="40"/>
  <c r="I246" i="40"/>
  <c r="I247" i="40"/>
  <c r="I248" i="40"/>
  <c r="I249" i="40"/>
  <c r="I250" i="40"/>
  <c r="I251" i="40"/>
  <c r="I252" i="40"/>
  <c r="I253" i="40"/>
  <c r="I254" i="40"/>
  <c r="I255" i="40"/>
  <c r="I256" i="40"/>
  <c r="I257" i="40"/>
  <c r="I258" i="40"/>
  <c r="I259" i="40"/>
  <c r="I260" i="40"/>
  <c r="I261" i="40"/>
  <c r="I262" i="40"/>
  <c r="I263" i="40"/>
  <c r="I264" i="40"/>
  <c r="I265" i="40"/>
  <c r="I266" i="40"/>
  <c r="I267" i="40"/>
  <c r="I268" i="40"/>
  <c r="I269" i="40"/>
  <c r="I270" i="40"/>
  <c r="I271" i="40"/>
  <c r="I272" i="40"/>
  <c r="I273" i="40"/>
  <c r="I274" i="40"/>
  <c r="I275" i="40"/>
  <c r="I276" i="40"/>
  <c r="I277" i="40"/>
  <c r="I278" i="40"/>
  <c r="I279" i="40"/>
  <c r="I280" i="40"/>
  <c r="I281" i="40"/>
  <c r="I282" i="40"/>
  <c r="I284" i="40"/>
  <c r="I285" i="40"/>
  <c r="I353" i="40"/>
  <c r="I424" i="40"/>
  <c r="I425" i="40"/>
  <c r="I426" i="40"/>
  <c r="I427" i="40"/>
  <c r="I428" i="40"/>
  <c r="I429" i="40"/>
  <c r="I430" i="40"/>
  <c r="I431" i="40"/>
  <c r="I432" i="40"/>
  <c r="I433" i="40"/>
  <c r="I434" i="40"/>
  <c r="I435" i="40"/>
  <c r="I436" i="40"/>
  <c r="I437" i="40"/>
  <c r="I438" i="40"/>
  <c r="I439" i="40"/>
  <c r="I440" i="40"/>
  <c r="I441" i="40"/>
  <c r="I442" i="40"/>
  <c r="I443" i="40"/>
  <c r="I444" i="40"/>
  <c r="I445" i="40"/>
  <c r="I446" i="40"/>
  <c r="I447" i="40"/>
  <c r="I448" i="40"/>
  <c r="I449" i="40"/>
  <c r="I450" i="40"/>
  <c r="I451" i="40"/>
  <c r="I452" i="40"/>
  <c r="I453" i="40"/>
  <c r="I454" i="40"/>
  <c r="I455" i="40"/>
  <c r="I456" i="40"/>
  <c r="I457" i="40"/>
  <c r="I458" i="40"/>
  <c r="I459" i="40"/>
  <c r="I460" i="40"/>
  <c r="I461" i="40"/>
  <c r="I462" i="40"/>
  <c r="I463" i="40"/>
  <c r="I464" i="40"/>
  <c r="I465" i="40"/>
  <c r="I466" i="40"/>
  <c r="I467" i="40"/>
  <c r="I468" i="40"/>
  <c r="I469" i="40"/>
  <c r="I470" i="40"/>
  <c r="I471" i="40"/>
  <c r="I472" i="40"/>
  <c r="I473" i="40"/>
  <c r="I474" i="40"/>
  <c r="I475" i="40"/>
  <c r="I476" i="40"/>
  <c r="I477" i="40"/>
  <c r="I478" i="40"/>
  <c r="I479" i="40"/>
  <c r="I480" i="40"/>
  <c r="I481" i="40"/>
  <c r="I482" i="40"/>
  <c r="I483" i="40"/>
  <c r="I484" i="40"/>
  <c r="I485" i="40"/>
  <c r="I486" i="40"/>
  <c r="I487" i="40"/>
  <c r="I488" i="40"/>
  <c r="I489" i="40"/>
  <c r="I490" i="40"/>
  <c r="I491" i="40"/>
  <c r="I493" i="40"/>
  <c r="I494" i="40"/>
  <c r="I495" i="40"/>
  <c r="I496" i="40"/>
  <c r="I497" i="40"/>
  <c r="I498" i="40"/>
  <c r="I499" i="40"/>
  <c r="I500" i="40"/>
  <c r="I501" i="40"/>
  <c r="I502" i="40"/>
  <c r="I503" i="40"/>
  <c r="I504" i="40"/>
  <c r="I505" i="40"/>
  <c r="I506" i="40"/>
  <c r="I507" i="40"/>
  <c r="I508" i="40"/>
  <c r="I509" i="40"/>
  <c r="I510" i="40"/>
  <c r="I511" i="40"/>
  <c r="I512" i="40"/>
  <c r="I513" i="40"/>
  <c r="I514" i="40"/>
  <c r="I515" i="40"/>
  <c r="I516" i="40"/>
  <c r="I517" i="40"/>
  <c r="I518" i="40"/>
  <c r="I519" i="40"/>
  <c r="I520" i="40"/>
  <c r="I521" i="40"/>
  <c r="I522" i="40"/>
  <c r="I523" i="40"/>
  <c r="I524" i="40"/>
  <c r="I525" i="40"/>
  <c r="I526" i="40"/>
  <c r="I527" i="40"/>
  <c r="I528" i="40"/>
  <c r="I529" i="40"/>
  <c r="I530" i="40"/>
  <c r="I531" i="40"/>
  <c r="I532" i="40"/>
  <c r="I533" i="40"/>
  <c r="I534" i="40"/>
  <c r="I535" i="40"/>
  <c r="I536" i="40"/>
  <c r="I537" i="40"/>
  <c r="I538" i="40"/>
  <c r="I539" i="40"/>
  <c r="I540" i="40"/>
  <c r="I541" i="40"/>
  <c r="I542" i="40"/>
  <c r="I543" i="40"/>
  <c r="I544" i="40"/>
  <c r="I545" i="40"/>
  <c r="I546" i="40"/>
  <c r="I547" i="40"/>
  <c r="I548" i="40"/>
  <c r="I549" i="40"/>
  <c r="I550" i="40"/>
  <c r="I551" i="40"/>
  <c r="I552" i="40"/>
  <c r="I553" i="40"/>
  <c r="I554" i="40"/>
  <c r="I555" i="40"/>
  <c r="I556" i="40"/>
  <c r="I557" i="40"/>
  <c r="I558" i="40"/>
  <c r="I559" i="40"/>
  <c r="I560" i="40"/>
  <c r="I561" i="40"/>
  <c r="I562" i="40"/>
  <c r="I565" i="40"/>
  <c r="I566" i="40"/>
  <c r="I635" i="40"/>
  <c r="I636" i="40"/>
  <c r="I637" i="40"/>
  <c r="I638" i="40"/>
  <c r="I639" i="40"/>
  <c r="I640" i="40"/>
  <c r="I641" i="40"/>
  <c r="I642" i="40"/>
  <c r="I643" i="40"/>
  <c r="I644" i="40"/>
  <c r="I645" i="40"/>
  <c r="I646" i="40"/>
  <c r="I647" i="40"/>
  <c r="I648" i="40"/>
  <c r="I649" i="40"/>
  <c r="I650" i="40"/>
  <c r="I651" i="40"/>
  <c r="I652" i="40"/>
  <c r="I653" i="40"/>
  <c r="I654" i="40"/>
  <c r="I655" i="40"/>
  <c r="I656" i="40"/>
  <c r="I657" i="40"/>
  <c r="I658" i="40"/>
  <c r="I659" i="40"/>
  <c r="I660" i="40"/>
  <c r="I661" i="40"/>
  <c r="I662" i="40"/>
  <c r="I663" i="40"/>
  <c r="I664" i="40"/>
  <c r="I665" i="40"/>
  <c r="I666" i="40"/>
  <c r="I667" i="40"/>
  <c r="I668" i="40"/>
  <c r="I669" i="40"/>
  <c r="I670" i="40"/>
  <c r="I671" i="40"/>
  <c r="I672" i="40"/>
  <c r="I673" i="40"/>
  <c r="I674" i="40"/>
  <c r="I675" i="40"/>
  <c r="I676" i="40"/>
  <c r="I677" i="40"/>
  <c r="I678" i="40"/>
  <c r="I679" i="40"/>
  <c r="I680" i="40"/>
  <c r="I681" i="40"/>
  <c r="I682" i="40"/>
  <c r="I683" i="40"/>
  <c r="I684" i="40"/>
  <c r="I685" i="40"/>
  <c r="I687" i="40"/>
  <c r="I688" i="40"/>
  <c r="I689" i="40"/>
  <c r="I690" i="40"/>
  <c r="I691" i="40"/>
  <c r="I692" i="40"/>
  <c r="I693" i="40"/>
  <c r="I694" i="40"/>
  <c r="I695" i="40"/>
  <c r="I696" i="40"/>
  <c r="I697" i="40"/>
  <c r="I698" i="40"/>
  <c r="I699" i="40"/>
  <c r="I700" i="40"/>
  <c r="I701" i="40"/>
  <c r="I702" i="40"/>
  <c r="I703" i="40"/>
  <c r="I704" i="40"/>
  <c r="I706" i="40"/>
  <c r="I707" i="40"/>
  <c r="I708" i="40"/>
  <c r="I709" i="40"/>
  <c r="I710" i="40"/>
  <c r="I711" i="40"/>
  <c r="I712" i="40"/>
  <c r="I713" i="40"/>
  <c r="I714" i="40"/>
  <c r="I715" i="40"/>
  <c r="I716" i="40"/>
  <c r="I717" i="40"/>
  <c r="I718" i="40"/>
  <c r="I719" i="40"/>
  <c r="I720" i="40"/>
  <c r="I721" i="40"/>
  <c r="I722" i="40"/>
  <c r="I723" i="40"/>
  <c r="I724" i="40"/>
  <c r="I725" i="40"/>
  <c r="I726" i="40"/>
  <c r="I727" i="40"/>
  <c r="I728" i="40"/>
  <c r="I729" i="40"/>
  <c r="I730" i="40"/>
  <c r="I731" i="40"/>
  <c r="I732" i="40"/>
  <c r="I733" i="40"/>
  <c r="I734" i="40"/>
  <c r="I735" i="40"/>
  <c r="I736" i="40"/>
  <c r="I737" i="40"/>
  <c r="I738" i="40"/>
  <c r="I739" i="40"/>
  <c r="I740" i="40"/>
  <c r="I741" i="40"/>
  <c r="I742" i="40"/>
  <c r="I743" i="40"/>
  <c r="I744" i="40"/>
  <c r="I745" i="40"/>
  <c r="I746" i="40"/>
  <c r="I747" i="40"/>
  <c r="I748" i="40"/>
  <c r="I749" i="40"/>
  <c r="I750" i="40"/>
  <c r="I751" i="40"/>
  <c r="I752" i="40"/>
  <c r="I753" i="40"/>
  <c r="I755" i="40"/>
  <c r="I756" i="40"/>
  <c r="I757" i="40"/>
  <c r="I758" i="40"/>
  <c r="I759" i="40"/>
  <c r="I760" i="40"/>
  <c r="I761" i="40"/>
  <c r="I762" i="40"/>
  <c r="I763" i="40"/>
  <c r="I764" i="40"/>
  <c r="I765" i="40"/>
  <c r="I766" i="40"/>
  <c r="I767" i="40"/>
  <c r="I768" i="40"/>
  <c r="I769" i="40"/>
  <c r="I770" i="40"/>
  <c r="I771" i="40"/>
  <c r="I772" i="40"/>
  <c r="I773" i="40"/>
  <c r="I774" i="40"/>
  <c r="I776" i="40"/>
  <c r="I778" i="40"/>
  <c r="I779" i="40"/>
  <c r="I781" i="40"/>
  <c r="I782" i="40"/>
  <c r="I783" i="40"/>
  <c r="I784" i="40"/>
  <c r="I785" i="40"/>
  <c r="I786" i="40"/>
  <c r="I787" i="40"/>
  <c r="I788" i="40"/>
  <c r="I789" i="40"/>
  <c r="I790" i="40"/>
  <c r="I791" i="40"/>
  <c r="I792" i="40"/>
  <c r="I793" i="40"/>
  <c r="I794" i="40"/>
  <c r="I795" i="40"/>
  <c r="I796" i="40"/>
  <c r="I797" i="40"/>
  <c r="I798" i="40"/>
  <c r="I799" i="40"/>
  <c r="I800" i="40"/>
  <c r="I801" i="40"/>
  <c r="I802" i="40"/>
  <c r="I803" i="40"/>
  <c r="I804" i="40"/>
  <c r="I805" i="40"/>
  <c r="I806" i="40"/>
  <c r="I807" i="40"/>
  <c r="I808" i="40"/>
  <c r="I809" i="40"/>
  <c r="I810" i="40"/>
  <c r="I811" i="40"/>
  <c r="I812" i="40"/>
  <c r="I813" i="40"/>
  <c r="I814" i="40"/>
  <c r="I815" i="40"/>
  <c r="I816" i="40"/>
  <c r="I817" i="40"/>
  <c r="I818" i="40"/>
  <c r="I819" i="40"/>
  <c r="I820" i="40"/>
  <c r="I821" i="40"/>
  <c r="I822" i="40"/>
  <c r="I823" i="40"/>
  <c r="I824" i="40"/>
  <c r="I825" i="40"/>
  <c r="I826" i="40"/>
  <c r="I827" i="40"/>
  <c r="I828" i="40"/>
  <c r="I829" i="40"/>
  <c r="I830" i="40"/>
  <c r="I831" i="40"/>
  <c r="I832" i="40"/>
  <c r="I833" i="40"/>
  <c r="I834" i="40"/>
  <c r="I835" i="40"/>
  <c r="I836" i="40"/>
  <c r="I837" i="40"/>
  <c r="I838" i="40"/>
  <c r="I839" i="40"/>
  <c r="I840" i="40"/>
  <c r="I841" i="40"/>
  <c r="I842" i="40"/>
  <c r="I843" i="40"/>
  <c r="I844" i="40"/>
  <c r="I845" i="40"/>
  <c r="I846" i="40"/>
  <c r="I849" i="40"/>
  <c r="I850" i="40"/>
  <c r="I851" i="40"/>
  <c r="I852" i="40"/>
  <c r="I853" i="40"/>
  <c r="I854" i="40"/>
  <c r="I855" i="40"/>
  <c r="I856" i="40"/>
  <c r="I857" i="40"/>
  <c r="I858" i="40"/>
  <c r="I859" i="40"/>
  <c r="I860" i="40"/>
  <c r="I861" i="40"/>
  <c r="I862" i="40"/>
  <c r="I863" i="40"/>
  <c r="I864" i="40"/>
  <c r="I865" i="40"/>
  <c r="I866" i="40"/>
  <c r="I867" i="40"/>
  <c r="I868" i="40"/>
  <c r="I869" i="40"/>
  <c r="I870" i="40"/>
  <c r="I871" i="40"/>
  <c r="I872" i="40"/>
  <c r="I873" i="40"/>
  <c r="I874" i="40"/>
  <c r="I875" i="40"/>
  <c r="I876" i="40"/>
  <c r="I877" i="40"/>
  <c r="I878" i="40"/>
  <c r="I879" i="40"/>
  <c r="I880" i="40"/>
  <c r="I881" i="40"/>
  <c r="I882" i="40"/>
  <c r="I883" i="40"/>
  <c r="I884" i="40"/>
  <c r="I885" i="40"/>
  <c r="I886" i="40"/>
  <c r="I887" i="40"/>
  <c r="I888" i="40"/>
  <c r="I889" i="40"/>
  <c r="I890" i="40"/>
  <c r="I891" i="40"/>
  <c r="I892" i="40"/>
  <c r="I893" i="40"/>
  <c r="I894" i="40"/>
  <c r="I895" i="40"/>
  <c r="I896" i="40"/>
  <c r="I897" i="40"/>
  <c r="I898" i="40"/>
  <c r="I899" i="40"/>
  <c r="I900" i="40"/>
  <c r="I901" i="40"/>
  <c r="I902" i="40"/>
  <c r="I903" i="40"/>
  <c r="I904" i="40"/>
  <c r="I905" i="40"/>
  <c r="I906" i="40"/>
  <c r="I907" i="40"/>
  <c r="I908" i="40"/>
  <c r="I909" i="40"/>
  <c r="I910" i="40"/>
  <c r="I911" i="40"/>
  <c r="I912" i="40"/>
  <c r="I913" i="40"/>
  <c r="I914" i="40"/>
  <c r="I915" i="40"/>
  <c r="I916" i="40"/>
  <c r="I917" i="40"/>
  <c r="I918" i="40"/>
  <c r="I919" i="40"/>
  <c r="I922" i="40"/>
  <c r="I923" i="40"/>
  <c r="I992" i="40"/>
  <c r="I993" i="40"/>
  <c r="I994" i="40"/>
  <c r="I995" i="40"/>
  <c r="I996" i="40"/>
  <c r="I997" i="40"/>
  <c r="I998" i="40"/>
  <c r="I999" i="40"/>
  <c r="I1000" i="40"/>
  <c r="I1001" i="40"/>
  <c r="I1002" i="40"/>
  <c r="I1003" i="40"/>
  <c r="I1004" i="40"/>
  <c r="I1005" i="40"/>
  <c r="I1006" i="40"/>
  <c r="I1007" i="40"/>
  <c r="I1008" i="40"/>
  <c r="I1009" i="40"/>
  <c r="I1010" i="40"/>
  <c r="I1011" i="40"/>
  <c r="I1012" i="40"/>
  <c r="I1013" i="40"/>
  <c r="I1014" i="40"/>
  <c r="I1015" i="40"/>
  <c r="I1016" i="40"/>
  <c r="I1017" i="40"/>
  <c r="I1018" i="40"/>
  <c r="I1019" i="40"/>
  <c r="I1020" i="40"/>
  <c r="I1021" i="40"/>
  <c r="I1022" i="40"/>
  <c r="I1023" i="40"/>
  <c r="I1024" i="40"/>
  <c r="I1025" i="40"/>
  <c r="I1026" i="40"/>
  <c r="I1027" i="40"/>
  <c r="I1028" i="40"/>
  <c r="I1029" i="40"/>
  <c r="I1030" i="40"/>
  <c r="I1031" i="40"/>
  <c r="I1032" i="40"/>
  <c r="I1033" i="40"/>
  <c r="I1034" i="40"/>
  <c r="I1035" i="40"/>
  <c r="I1036" i="40"/>
  <c r="I1037" i="40"/>
  <c r="I1038" i="40"/>
  <c r="I1039" i="40"/>
  <c r="I1040" i="40"/>
  <c r="I1041" i="40"/>
  <c r="I1042" i="40"/>
  <c r="I1044" i="40"/>
  <c r="I1045" i="40"/>
  <c r="I1046" i="40"/>
  <c r="I1047" i="40"/>
  <c r="I1048" i="40"/>
  <c r="I1049" i="40"/>
  <c r="I1050" i="40"/>
  <c r="I1051" i="40"/>
  <c r="I1052" i="40"/>
  <c r="I1053" i="40"/>
  <c r="I1054" i="40"/>
  <c r="I1055" i="40"/>
  <c r="I1056" i="40"/>
  <c r="I1057" i="40"/>
  <c r="I1058" i="40"/>
  <c r="I1059" i="40"/>
  <c r="I1060" i="40"/>
  <c r="I1061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I68" i="40"/>
  <c r="I69" i="40"/>
  <c r="I70" i="40"/>
  <c r="I71" i="40"/>
  <c r="I72" i="40"/>
  <c r="I73" i="40"/>
  <c r="I75" i="40"/>
  <c r="I76" i="40"/>
  <c r="I77" i="40"/>
  <c r="I78" i="40"/>
  <c r="I79" i="40"/>
  <c r="I80" i="40"/>
  <c r="I81" i="40"/>
  <c r="I82" i="40"/>
  <c r="I83" i="40"/>
  <c r="I84" i="40"/>
  <c r="I85" i="40"/>
  <c r="I86" i="40"/>
  <c r="I87" i="40"/>
  <c r="I88" i="40"/>
  <c r="I89" i="40"/>
  <c r="I90" i="40"/>
  <c r="I91" i="40"/>
  <c r="I92" i="40"/>
  <c r="I93" i="40"/>
  <c r="I94" i="40"/>
  <c r="I95" i="40"/>
  <c r="I96" i="40"/>
  <c r="I97" i="40"/>
  <c r="I98" i="40"/>
  <c r="I99" i="40"/>
  <c r="I100" i="40"/>
  <c r="I101" i="40"/>
  <c r="I102" i="40"/>
  <c r="I103" i="40"/>
  <c r="I104" i="40"/>
  <c r="I105" i="40"/>
  <c r="I106" i="40"/>
  <c r="I107" i="40"/>
  <c r="I108" i="40"/>
  <c r="I109" i="40"/>
  <c r="I110" i="40"/>
  <c r="I111" i="40"/>
  <c r="I112" i="40"/>
  <c r="I113" i="40"/>
  <c r="I114" i="40"/>
  <c r="I115" i="40"/>
  <c r="I116" i="40"/>
  <c r="I117" i="40"/>
  <c r="I118" i="40"/>
  <c r="I119" i="40"/>
  <c r="I120" i="40"/>
  <c r="I121" i="40"/>
  <c r="I122" i="40"/>
  <c r="I123" i="40"/>
  <c r="I124" i="40"/>
  <c r="I125" i="40"/>
  <c r="I126" i="40"/>
  <c r="I127" i="40"/>
  <c r="I128" i="40"/>
  <c r="I129" i="40"/>
  <c r="I130" i="40"/>
  <c r="I13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I146" i="40"/>
  <c r="I216" i="40"/>
  <c r="I217" i="40"/>
  <c r="I218" i="40"/>
  <c r="I219" i="40"/>
  <c r="I220" i="40"/>
  <c r="I221" i="40"/>
  <c r="I222" i="40"/>
  <c r="I223" i="40"/>
  <c r="I224" i="40"/>
  <c r="G283" i="41"/>
  <c r="G524" i="41"/>
  <c r="L15" i="15"/>
  <c r="L17" i="15"/>
  <c r="L20" i="15"/>
  <c r="L21" i="15"/>
  <c r="L22" i="15"/>
  <c r="L23" i="15"/>
  <c r="L26" i="15"/>
  <c r="L32" i="15"/>
  <c r="L33" i="15"/>
  <c r="L34" i="15"/>
  <c r="L35" i="15"/>
  <c r="L36" i="15"/>
  <c r="L37" i="15"/>
  <c r="L38" i="15"/>
  <c r="L39" i="15"/>
  <c r="L40" i="15"/>
  <c r="L41" i="15"/>
  <c r="L42" i="15"/>
  <c r="L44" i="15"/>
  <c r="L45" i="15"/>
  <c r="L48" i="15"/>
  <c r="L49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2" i="15"/>
  <c r="L73" i="15"/>
  <c r="L75" i="15"/>
  <c r="L76" i="15"/>
  <c r="L77" i="15"/>
  <c r="L78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9" i="15"/>
  <c r="L100" i="15"/>
  <c r="L101" i="15"/>
  <c r="L102" i="15"/>
  <c r="L103" i="15"/>
  <c r="L104" i="15"/>
  <c r="L105" i="15"/>
  <c r="L106" i="15"/>
  <c r="L12" i="15"/>
  <c r="G31" i="15"/>
  <c r="G30" i="15" s="1"/>
  <c r="I79" i="15"/>
  <c r="L79" i="15" s="1"/>
  <c r="I74" i="15"/>
  <c r="L74" i="15" s="1"/>
  <c r="I71" i="15"/>
  <c r="L71" i="15" s="1"/>
  <c r="I65" i="15"/>
  <c r="I57" i="15"/>
  <c r="I50" i="15"/>
  <c r="L50" i="15" s="1"/>
  <c r="I49" i="15"/>
  <c r="I48" i="15"/>
  <c r="I47" i="15"/>
  <c r="L47" i="15" s="1"/>
  <c r="I46" i="15"/>
  <c r="L46" i="15" s="1"/>
  <c r="I44" i="15"/>
  <c r="I43" i="15"/>
  <c r="L43" i="15" s="1"/>
  <c r="K107" i="15"/>
  <c r="N54" i="15"/>
  <c r="D1043" i="40"/>
  <c r="I1043" i="40" s="1"/>
  <c r="D991" i="40"/>
  <c r="I991" i="40"/>
  <c r="D925" i="40"/>
  <c r="I925" i="40" s="1"/>
  <c r="D926" i="40"/>
  <c r="I926" i="40" s="1"/>
  <c r="D927" i="40"/>
  <c r="I927" i="40" s="1"/>
  <c r="D928" i="40"/>
  <c r="I928" i="40" s="1"/>
  <c r="D929" i="40"/>
  <c r="I929" i="40" s="1"/>
  <c r="D930" i="40"/>
  <c r="I930" i="40" s="1"/>
  <c r="D931" i="40"/>
  <c r="I931" i="40" s="1"/>
  <c r="D932" i="40"/>
  <c r="D933" i="40"/>
  <c r="I933" i="40" s="1"/>
  <c r="D934" i="40"/>
  <c r="I934" i="40"/>
  <c r="D935" i="40"/>
  <c r="I935" i="40" s="1"/>
  <c r="D936" i="40"/>
  <c r="D937" i="40"/>
  <c r="I937" i="40" s="1"/>
  <c r="D938" i="40"/>
  <c r="I938" i="40"/>
  <c r="D939" i="40"/>
  <c r="I939" i="40" s="1"/>
  <c r="D940" i="40"/>
  <c r="D941" i="40"/>
  <c r="I941" i="40"/>
  <c r="D942" i="40"/>
  <c r="I942" i="40" s="1"/>
  <c r="D943" i="40"/>
  <c r="I943" i="40"/>
  <c r="D944" i="40"/>
  <c r="I944" i="40" s="1"/>
  <c r="D945" i="40"/>
  <c r="I945" i="40"/>
  <c r="D946" i="40"/>
  <c r="I946" i="40" s="1"/>
  <c r="D947" i="40"/>
  <c r="I947" i="40"/>
  <c r="D948" i="40"/>
  <c r="D949" i="40"/>
  <c r="I949" i="40"/>
  <c r="D950" i="40"/>
  <c r="I950" i="40" s="1"/>
  <c r="D951" i="40"/>
  <c r="I951" i="40"/>
  <c r="D952" i="40"/>
  <c r="D953" i="40"/>
  <c r="I953" i="40" s="1"/>
  <c r="D954" i="40"/>
  <c r="I954" i="40"/>
  <c r="D955" i="40"/>
  <c r="I955" i="40" s="1"/>
  <c r="D956" i="40"/>
  <c r="D957" i="40"/>
  <c r="I957" i="40" s="1"/>
  <c r="D958" i="40"/>
  <c r="I958" i="40" s="1"/>
  <c r="D959" i="40"/>
  <c r="I959" i="40" s="1"/>
  <c r="D960" i="40"/>
  <c r="I960" i="40" s="1"/>
  <c r="D961" i="40"/>
  <c r="I961" i="40" s="1"/>
  <c r="D962" i="40"/>
  <c r="I962" i="40" s="1"/>
  <c r="D963" i="40"/>
  <c r="I963" i="40" s="1"/>
  <c r="D964" i="40"/>
  <c r="D965" i="40"/>
  <c r="I965" i="40"/>
  <c r="D966" i="40"/>
  <c r="I966" i="40" s="1"/>
  <c r="D967" i="40"/>
  <c r="I967" i="40"/>
  <c r="D968" i="40"/>
  <c r="D969" i="40"/>
  <c r="I969" i="40" s="1"/>
  <c r="D970" i="40"/>
  <c r="I970" i="40" s="1"/>
  <c r="D971" i="40"/>
  <c r="I971" i="40"/>
  <c r="D972" i="40"/>
  <c r="D973" i="40"/>
  <c r="I973" i="40" s="1"/>
  <c r="D974" i="40"/>
  <c r="I974" i="40"/>
  <c r="D975" i="40"/>
  <c r="I975" i="40" s="1"/>
  <c r="D976" i="40"/>
  <c r="I976" i="40"/>
  <c r="D977" i="40"/>
  <c r="I977" i="40" s="1"/>
  <c r="D978" i="40"/>
  <c r="I978" i="40"/>
  <c r="D979" i="40"/>
  <c r="I979" i="40" s="1"/>
  <c r="D980" i="40"/>
  <c r="D981" i="40"/>
  <c r="I981" i="40" s="1"/>
  <c r="D982" i="40"/>
  <c r="I982" i="40" s="1"/>
  <c r="D983" i="40"/>
  <c r="I983" i="40" s="1"/>
  <c r="D984" i="40"/>
  <c r="D985" i="40"/>
  <c r="I985" i="40"/>
  <c r="D986" i="40"/>
  <c r="I986" i="40" s="1"/>
  <c r="D987" i="40"/>
  <c r="I987" i="40"/>
  <c r="D988" i="40"/>
  <c r="D989" i="40"/>
  <c r="I989" i="40" s="1"/>
  <c r="D990" i="40"/>
  <c r="I990" i="40" s="1"/>
  <c r="D924" i="40"/>
  <c r="I924" i="40" s="1"/>
  <c r="D1133" i="40"/>
  <c r="F921" i="40"/>
  <c r="E921" i="40"/>
  <c r="G564" i="40"/>
  <c r="E564" i="40"/>
  <c r="I564" i="40"/>
  <c r="F355" i="40"/>
  <c r="D357" i="40"/>
  <c r="I357" i="40" s="1"/>
  <c r="D358" i="40"/>
  <c r="I358" i="40" s="1"/>
  <c r="D359" i="40"/>
  <c r="I359" i="40" s="1"/>
  <c r="D360" i="40"/>
  <c r="I360" i="40" s="1"/>
  <c r="D361" i="40"/>
  <c r="I361" i="40" s="1"/>
  <c r="D362" i="40"/>
  <c r="I362" i="40" s="1"/>
  <c r="D363" i="40"/>
  <c r="I363" i="40" s="1"/>
  <c r="D364" i="40"/>
  <c r="I364" i="40" s="1"/>
  <c r="D365" i="40"/>
  <c r="I365" i="40" s="1"/>
  <c r="D366" i="40"/>
  <c r="I366" i="40" s="1"/>
  <c r="D367" i="40"/>
  <c r="I367" i="40" s="1"/>
  <c r="D368" i="40"/>
  <c r="I368" i="40" s="1"/>
  <c r="D369" i="40"/>
  <c r="I369" i="40" s="1"/>
  <c r="D370" i="40"/>
  <c r="I370" i="40" s="1"/>
  <c r="D371" i="40"/>
  <c r="I371" i="40" s="1"/>
  <c r="D372" i="40"/>
  <c r="I372" i="40" s="1"/>
  <c r="D373" i="40"/>
  <c r="I373" i="40" s="1"/>
  <c r="D374" i="40"/>
  <c r="I374" i="40" s="1"/>
  <c r="D375" i="40"/>
  <c r="I375" i="40" s="1"/>
  <c r="D376" i="40"/>
  <c r="I376" i="40" s="1"/>
  <c r="D377" i="40"/>
  <c r="I377" i="40" s="1"/>
  <c r="D378" i="40"/>
  <c r="I378" i="40" s="1"/>
  <c r="D379" i="40"/>
  <c r="I379" i="40" s="1"/>
  <c r="D380" i="40"/>
  <c r="I380" i="40" s="1"/>
  <c r="D381" i="40"/>
  <c r="I381" i="40" s="1"/>
  <c r="D382" i="40"/>
  <c r="I382" i="40" s="1"/>
  <c r="D383" i="40"/>
  <c r="I383" i="40" s="1"/>
  <c r="D384" i="40"/>
  <c r="I384" i="40" s="1"/>
  <c r="D385" i="40"/>
  <c r="I385" i="40" s="1"/>
  <c r="D386" i="40"/>
  <c r="I386" i="40" s="1"/>
  <c r="D387" i="40"/>
  <c r="I387" i="40" s="1"/>
  <c r="D388" i="40"/>
  <c r="I388" i="40" s="1"/>
  <c r="D389" i="40"/>
  <c r="I389" i="40" s="1"/>
  <c r="D390" i="40"/>
  <c r="I390" i="40" s="1"/>
  <c r="D391" i="40"/>
  <c r="I391" i="40" s="1"/>
  <c r="D392" i="40"/>
  <c r="I392" i="40" s="1"/>
  <c r="D393" i="40"/>
  <c r="I393" i="40" s="1"/>
  <c r="D394" i="40"/>
  <c r="I394" i="40" s="1"/>
  <c r="D395" i="40"/>
  <c r="I395" i="40" s="1"/>
  <c r="D396" i="40"/>
  <c r="I396" i="40" s="1"/>
  <c r="D397" i="40"/>
  <c r="I397" i="40" s="1"/>
  <c r="D398" i="40"/>
  <c r="I398" i="40" s="1"/>
  <c r="D399" i="40"/>
  <c r="I399" i="40" s="1"/>
  <c r="D400" i="40"/>
  <c r="I400" i="40" s="1"/>
  <c r="D401" i="40"/>
  <c r="I401" i="40" s="1"/>
  <c r="D402" i="40"/>
  <c r="I402" i="40" s="1"/>
  <c r="D403" i="40"/>
  <c r="I403" i="40" s="1"/>
  <c r="D404" i="40"/>
  <c r="I404" i="40" s="1"/>
  <c r="D405" i="40"/>
  <c r="I405" i="40" s="1"/>
  <c r="D406" i="40"/>
  <c r="I406" i="40" s="1"/>
  <c r="D407" i="40"/>
  <c r="I407" i="40" s="1"/>
  <c r="D408" i="40"/>
  <c r="I408" i="40" s="1"/>
  <c r="D409" i="40"/>
  <c r="I409" i="40" s="1"/>
  <c r="D410" i="40"/>
  <c r="I410" i="40" s="1"/>
  <c r="D411" i="40"/>
  <c r="I411" i="40" s="1"/>
  <c r="D412" i="40"/>
  <c r="I412" i="40" s="1"/>
  <c r="D413" i="40"/>
  <c r="I413" i="40" s="1"/>
  <c r="D414" i="40"/>
  <c r="I414" i="40" s="1"/>
  <c r="D415" i="40"/>
  <c r="I415" i="40" s="1"/>
  <c r="D416" i="40"/>
  <c r="I416" i="40" s="1"/>
  <c r="D417" i="40"/>
  <c r="I417" i="40" s="1"/>
  <c r="D418" i="40"/>
  <c r="I418" i="40" s="1"/>
  <c r="D419" i="40"/>
  <c r="I419" i="40" s="1"/>
  <c r="D420" i="40"/>
  <c r="I420" i="40" s="1"/>
  <c r="D421" i="40"/>
  <c r="I421" i="40" s="1"/>
  <c r="D422" i="40"/>
  <c r="I422" i="40" s="1"/>
  <c r="D356" i="40"/>
  <c r="E355" i="40"/>
  <c r="I355" i="40"/>
  <c r="D215" i="40"/>
  <c r="I215" i="40" s="1"/>
  <c r="E308" i="39"/>
  <c r="E328" i="39"/>
  <c r="E360" i="39"/>
  <c r="C366" i="39"/>
  <c r="E366" i="39"/>
  <c r="C365" i="39"/>
  <c r="E365" i="39" s="1"/>
  <c r="C364" i="39"/>
  <c r="E364" i="39"/>
  <c r="C363" i="39"/>
  <c r="E363" i="39" s="1"/>
  <c r="C362" i="39"/>
  <c r="E362" i="39" s="1"/>
  <c r="C361" i="39"/>
  <c r="E361" i="39" s="1"/>
  <c r="C359" i="39"/>
  <c r="E359" i="39"/>
  <c r="C358" i="39"/>
  <c r="E358" i="39" s="1"/>
  <c r="C357" i="39"/>
  <c r="E357" i="39" s="1"/>
  <c r="C356" i="39"/>
  <c r="E356" i="39" s="1"/>
  <c r="C355" i="39"/>
  <c r="E355" i="39"/>
  <c r="C354" i="39"/>
  <c r="E354" i="39" s="1"/>
  <c r="C353" i="39"/>
  <c r="E353" i="39" s="1"/>
  <c r="C352" i="39"/>
  <c r="E352" i="39" s="1"/>
  <c r="C351" i="39"/>
  <c r="E351" i="39"/>
  <c r="C349" i="39"/>
  <c r="E349" i="39" s="1"/>
  <c r="C348" i="39"/>
  <c r="E348" i="39" s="1"/>
  <c r="C347" i="39"/>
  <c r="E347" i="39"/>
  <c r="C346" i="39"/>
  <c r="E346" i="39" s="1"/>
  <c r="C345" i="39"/>
  <c r="E345" i="39" s="1"/>
  <c r="C344" i="39"/>
  <c r="E344" i="39"/>
  <c r="C343" i="39"/>
  <c r="E343" i="39"/>
  <c r="C341" i="39"/>
  <c r="E341" i="39"/>
  <c r="C340" i="39"/>
  <c r="E340" i="39" s="1"/>
  <c r="C339" i="39"/>
  <c r="E339" i="39"/>
  <c r="C338" i="39"/>
  <c r="E338" i="39" s="1"/>
  <c r="C337" i="39"/>
  <c r="E337" i="39" s="1"/>
  <c r="C336" i="39"/>
  <c r="E336" i="39" s="1"/>
  <c r="C335" i="39"/>
  <c r="E335" i="39"/>
  <c r="C334" i="39"/>
  <c r="E334" i="39"/>
  <c r="C333" i="39"/>
  <c r="E333" i="39"/>
  <c r="C332" i="39"/>
  <c r="E332" i="39" s="1"/>
  <c r="C331" i="39"/>
  <c r="E331" i="39" s="1"/>
  <c r="C330" i="39"/>
  <c r="E330" i="39"/>
  <c r="C328" i="39"/>
  <c r="C327" i="39"/>
  <c r="E327" i="39"/>
  <c r="C325" i="39"/>
  <c r="E325" i="39" s="1"/>
  <c r="C324" i="39"/>
  <c r="E324" i="39"/>
  <c r="C322" i="39"/>
  <c r="E322" i="39" s="1"/>
  <c r="C321" i="39"/>
  <c r="E321" i="39"/>
  <c r="C320" i="39"/>
  <c r="E320" i="39" s="1"/>
  <c r="C319" i="39"/>
  <c r="E319" i="39" s="1"/>
  <c r="C318" i="39"/>
  <c r="E318" i="39"/>
  <c r="C317" i="39"/>
  <c r="E317" i="39" s="1"/>
  <c r="C316" i="39"/>
  <c r="E316" i="39" s="1"/>
  <c r="C315" i="39"/>
  <c r="E315" i="39"/>
  <c r="C314" i="39"/>
  <c r="E314" i="39" s="1"/>
  <c r="C313" i="39"/>
  <c r="E313" i="39"/>
  <c r="C312" i="39"/>
  <c r="E312" i="39" s="1"/>
  <c r="C310" i="39"/>
  <c r="E310" i="39"/>
  <c r="C309" i="39"/>
  <c r="E309" i="39"/>
  <c r="C308" i="39"/>
  <c r="C307" i="39"/>
  <c r="E307" i="39"/>
  <c r="C306" i="39"/>
  <c r="E306" i="39" s="1"/>
  <c r="C305" i="39"/>
  <c r="E305" i="39" s="1"/>
  <c r="C304" i="39"/>
  <c r="E304" i="39" s="1"/>
  <c r="C303" i="39"/>
  <c r="E303" i="39"/>
  <c r="C302" i="39"/>
  <c r="E302" i="39"/>
  <c r="C301" i="39"/>
  <c r="E301" i="39"/>
  <c r="C97" i="39"/>
  <c r="C98" i="39"/>
  <c r="C96" i="39" s="1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6" i="39"/>
  <c r="C127" i="39"/>
  <c r="C128" i="39"/>
  <c r="C129" i="39"/>
  <c r="C130" i="39"/>
  <c r="C131" i="39"/>
  <c r="C132" i="39"/>
  <c r="C133" i="39"/>
  <c r="C134" i="39"/>
  <c r="C135" i="39"/>
  <c r="C137" i="39"/>
  <c r="C138" i="39"/>
  <c r="C139" i="39"/>
  <c r="C140" i="39"/>
  <c r="C141" i="39"/>
  <c r="C142" i="39"/>
  <c r="C143" i="39"/>
  <c r="C144" i="39"/>
  <c r="C145" i="39"/>
  <c r="C147" i="39"/>
  <c r="C148" i="39"/>
  <c r="C149" i="39"/>
  <c r="C150" i="39"/>
  <c r="C151" i="39"/>
  <c r="C152" i="39"/>
  <c r="C153" i="39"/>
  <c r="C154" i="39"/>
  <c r="C155" i="39"/>
  <c r="C157" i="39"/>
  <c r="C158" i="39"/>
  <c r="C159" i="39"/>
  <c r="C160" i="39"/>
  <c r="C161" i="39"/>
  <c r="C162" i="39"/>
  <c r="C19" i="39"/>
  <c r="E20" i="39"/>
  <c r="C27" i="39"/>
  <c r="E28" i="39"/>
  <c r="K275" i="22"/>
  <c r="G273" i="22"/>
  <c r="K273" i="22" s="1"/>
  <c r="G272" i="22"/>
  <c r="R271" i="22" s="1"/>
  <c r="G271" i="22"/>
  <c r="K271" i="22" s="1"/>
  <c r="G270" i="22"/>
  <c r="K270" i="22"/>
  <c r="G269" i="22"/>
  <c r="K269" i="22" s="1"/>
  <c r="G268" i="22"/>
  <c r="K268" i="22"/>
  <c r="G267" i="22"/>
  <c r="K267" i="22" s="1"/>
  <c r="G266" i="22"/>
  <c r="K266" i="22"/>
  <c r="G265" i="22"/>
  <c r="K265" i="22" s="1"/>
  <c r="G264" i="22"/>
  <c r="K264" i="22" s="1"/>
  <c r="G263" i="22"/>
  <c r="K263" i="22" s="1"/>
  <c r="G262" i="22"/>
  <c r="K262" i="22"/>
  <c r="G261" i="22"/>
  <c r="K261" i="22" s="1"/>
  <c r="G260" i="22"/>
  <c r="K260" i="22"/>
  <c r="G259" i="22"/>
  <c r="K259" i="22" s="1"/>
  <c r="G258" i="22"/>
  <c r="K258" i="22"/>
  <c r="G257" i="22"/>
  <c r="K257" i="22" s="1"/>
  <c r="G256" i="22"/>
  <c r="K256" i="22" s="1"/>
  <c r="G255" i="22"/>
  <c r="K255" i="22" s="1"/>
  <c r="G254" i="22"/>
  <c r="K254" i="22"/>
  <c r="G253" i="22"/>
  <c r="M253" i="22" s="1"/>
  <c r="G252" i="22"/>
  <c r="M252" i="22"/>
  <c r="G251" i="22"/>
  <c r="M251" i="22" s="1"/>
  <c r="G250" i="22"/>
  <c r="M250" i="22"/>
  <c r="G249" i="22"/>
  <c r="M249" i="22" s="1"/>
  <c r="G248" i="22"/>
  <c r="K248" i="22" s="1"/>
  <c r="G247" i="22"/>
  <c r="K247" i="22" s="1"/>
  <c r="G246" i="22"/>
  <c r="K246" i="22"/>
  <c r="G245" i="22"/>
  <c r="K245" i="22" s="1"/>
  <c r="G244" i="22"/>
  <c r="K244" i="22"/>
  <c r="G243" i="22"/>
  <c r="K243" i="22" s="1"/>
  <c r="G242" i="22"/>
  <c r="K242" i="22"/>
  <c r="G241" i="22"/>
  <c r="K241" i="22" s="1"/>
  <c r="G240" i="22"/>
  <c r="K240" i="22" s="1"/>
  <c r="G239" i="22"/>
  <c r="K239" i="22" s="1"/>
  <c r="G238" i="22"/>
  <c r="K238" i="22"/>
  <c r="G237" i="22"/>
  <c r="K237" i="22" s="1"/>
  <c r="G236" i="22"/>
  <c r="K236" i="22"/>
  <c r="G235" i="22"/>
  <c r="R234" i="22" s="1"/>
  <c r="G234" i="22"/>
  <c r="M234" i="22"/>
  <c r="G233" i="22"/>
  <c r="K233" i="22" s="1"/>
  <c r="G232" i="22"/>
  <c r="K232" i="22" s="1"/>
  <c r="G231" i="22"/>
  <c r="M231" i="22" s="1"/>
  <c r="G230" i="22"/>
  <c r="K230" i="22"/>
  <c r="G229" i="22"/>
  <c r="L229" i="22" s="1"/>
  <c r="G228" i="22"/>
  <c r="K228" i="22"/>
  <c r="G227" i="22"/>
  <c r="K227" i="22" s="1"/>
  <c r="G226" i="22"/>
  <c r="L226" i="22"/>
  <c r="G225" i="22"/>
  <c r="K225" i="22" s="1"/>
  <c r="G224" i="22"/>
  <c r="K224" i="22" s="1"/>
  <c r="G223" i="22"/>
  <c r="M223" i="22"/>
  <c r="J222" i="22"/>
  <c r="J221" i="22"/>
  <c r="I222" i="22"/>
  <c r="H222" i="22"/>
  <c r="H221" i="22" s="1"/>
  <c r="I221" i="22"/>
  <c r="G220" i="22"/>
  <c r="G219" i="22"/>
  <c r="L219" i="22" s="1"/>
  <c r="G218" i="22"/>
  <c r="M218" i="22" s="1"/>
  <c r="J217" i="22"/>
  <c r="I217" i="22"/>
  <c r="H217" i="22"/>
  <c r="I216" i="22"/>
  <c r="H216" i="22"/>
  <c r="G216" i="22"/>
  <c r="K215" i="22"/>
  <c r="G215" i="22"/>
  <c r="G214" i="22"/>
  <c r="L214" i="22" s="1"/>
  <c r="G213" i="22"/>
  <c r="K213" i="22"/>
  <c r="G212" i="22"/>
  <c r="K212" i="22" s="1"/>
  <c r="G211" i="22"/>
  <c r="M211" i="22"/>
  <c r="G210" i="22"/>
  <c r="M210" i="22" s="1"/>
  <c r="G209" i="22"/>
  <c r="K209" i="22"/>
  <c r="G208" i="22"/>
  <c r="K208" i="22" s="1"/>
  <c r="J207" i="22"/>
  <c r="I207" i="22"/>
  <c r="I206" i="22" s="1"/>
  <c r="H207" i="22"/>
  <c r="H206" i="22" s="1"/>
  <c r="J206" i="22"/>
  <c r="M205" i="22"/>
  <c r="K205" i="22"/>
  <c r="G205" i="22"/>
  <c r="R204" i="22"/>
  <c r="G204" i="22"/>
  <c r="R203" i="22" s="1"/>
  <c r="G203" i="22"/>
  <c r="K203" i="22" s="1"/>
  <c r="R202" i="22"/>
  <c r="G202" i="22"/>
  <c r="M202" i="22"/>
  <c r="R201" i="22"/>
  <c r="G201" i="22"/>
  <c r="G200" i="22"/>
  <c r="G199" i="22"/>
  <c r="R198" i="22" s="1"/>
  <c r="K199" i="22"/>
  <c r="G198" i="22"/>
  <c r="G196" i="22" s="1"/>
  <c r="K197" i="22"/>
  <c r="G197" i="22"/>
  <c r="J196" i="22"/>
  <c r="J195" i="22" s="1"/>
  <c r="I196" i="22"/>
  <c r="H196" i="22"/>
  <c r="H195" i="22" s="1"/>
  <c r="K194" i="22"/>
  <c r="G193" i="22"/>
  <c r="R192" i="22" s="1"/>
  <c r="G192" i="22"/>
  <c r="K192" i="22" s="1"/>
  <c r="M192" i="22"/>
  <c r="G191" i="22"/>
  <c r="R190" i="22" s="1"/>
  <c r="J190" i="22"/>
  <c r="J189" i="22" s="1"/>
  <c r="I190" i="22"/>
  <c r="I189" i="22"/>
  <c r="H190" i="22"/>
  <c r="H189" i="22"/>
  <c r="G188" i="22"/>
  <c r="L188" i="22" s="1"/>
  <c r="R187" i="22"/>
  <c r="G187" i="22"/>
  <c r="R186" i="22" s="1"/>
  <c r="G186" i="22"/>
  <c r="M186" i="22"/>
  <c r="G185" i="22"/>
  <c r="M185" i="22" s="1"/>
  <c r="G184" i="22"/>
  <c r="K184" i="22" s="1"/>
  <c r="G183" i="22"/>
  <c r="K183" i="22" s="1"/>
  <c r="G182" i="22"/>
  <c r="K182" i="22" s="1"/>
  <c r="G181" i="22"/>
  <c r="M181" i="22" s="1"/>
  <c r="K180" i="22"/>
  <c r="G179" i="22"/>
  <c r="M179" i="22"/>
  <c r="G178" i="22"/>
  <c r="K178" i="22"/>
  <c r="G177" i="22"/>
  <c r="K177" i="22"/>
  <c r="G176" i="22"/>
  <c r="K176" i="22"/>
  <c r="G175" i="22"/>
  <c r="K175" i="22"/>
  <c r="G174" i="22"/>
  <c r="K174" i="22"/>
  <c r="G173" i="22"/>
  <c r="M173" i="22"/>
  <c r="G172" i="22"/>
  <c r="K172" i="22"/>
  <c r="G171" i="22"/>
  <c r="K171" i="22"/>
  <c r="G170" i="22"/>
  <c r="M170" i="22"/>
  <c r="G169" i="22"/>
  <c r="M169" i="22" s="1"/>
  <c r="G168" i="22"/>
  <c r="K168" i="22"/>
  <c r="G167" i="22"/>
  <c r="K167" i="22" s="1"/>
  <c r="G166" i="22"/>
  <c r="R165" i="22"/>
  <c r="G165" i="22"/>
  <c r="R164" i="22" s="1"/>
  <c r="L164" i="22"/>
  <c r="G164" i="22"/>
  <c r="K164" i="22"/>
  <c r="G163" i="22"/>
  <c r="K163" i="22" s="1"/>
  <c r="G162" i="22"/>
  <c r="K162" i="22"/>
  <c r="L161" i="22"/>
  <c r="M161" i="22" s="1"/>
  <c r="G161" i="22"/>
  <c r="K161" i="22" s="1"/>
  <c r="G160" i="22"/>
  <c r="K160" i="22" s="1"/>
  <c r="G159" i="22"/>
  <c r="R158" i="22" s="1"/>
  <c r="G158" i="22"/>
  <c r="K158" i="22"/>
  <c r="G157" i="22"/>
  <c r="R156" i="22" s="1"/>
  <c r="G156" i="22"/>
  <c r="R155" i="22"/>
  <c r="K155" i="22"/>
  <c r="G155" i="22"/>
  <c r="G154" i="22"/>
  <c r="K154" i="22"/>
  <c r="G153" i="22"/>
  <c r="K153" i="22" s="1"/>
  <c r="G152" i="22"/>
  <c r="K152" i="22" s="1"/>
  <c r="G151" i="22"/>
  <c r="K151" i="22" s="1"/>
  <c r="G150" i="22"/>
  <c r="K150" i="22" s="1"/>
  <c r="K149" i="22"/>
  <c r="G149" i="22"/>
  <c r="M149" i="22"/>
  <c r="G148" i="22"/>
  <c r="K148" i="22"/>
  <c r="G147" i="22"/>
  <c r="K147" i="22" s="1"/>
  <c r="G146" i="22"/>
  <c r="K146" i="22" s="1"/>
  <c r="G145" i="22"/>
  <c r="K145" i="22"/>
  <c r="G144" i="22"/>
  <c r="M144" i="22" s="1"/>
  <c r="G143" i="22"/>
  <c r="K143" i="22"/>
  <c r="M142" i="22"/>
  <c r="K142" i="22"/>
  <c r="G142" i="22"/>
  <c r="G141" i="22"/>
  <c r="K141" i="22" s="1"/>
  <c r="K140" i="22"/>
  <c r="G140" i="22"/>
  <c r="G139" i="22"/>
  <c r="K139" i="22" s="1"/>
  <c r="J138" i="22"/>
  <c r="J137" i="22" s="1"/>
  <c r="I138" i="22"/>
  <c r="H138" i="22"/>
  <c r="I137" i="22"/>
  <c r="H137" i="22"/>
  <c r="G136" i="22"/>
  <c r="K136" i="22" s="1"/>
  <c r="R135" i="22"/>
  <c r="G135" i="22"/>
  <c r="L135" i="22"/>
  <c r="G134" i="22"/>
  <c r="K134" i="22"/>
  <c r="G133" i="22"/>
  <c r="M133" i="22" s="1"/>
  <c r="G132" i="22"/>
  <c r="K132" i="22" s="1"/>
  <c r="M131" i="22"/>
  <c r="G131" i="22"/>
  <c r="L131" i="22"/>
  <c r="R130" i="22"/>
  <c r="G130" i="22"/>
  <c r="G129" i="22"/>
  <c r="M129" i="22"/>
  <c r="G128" i="22"/>
  <c r="K128" i="22"/>
  <c r="G127" i="22"/>
  <c r="M127" i="22" s="1"/>
  <c r="G126" i="22"/>
  <c r="K126" i="22" s="1"/>
  <c r="G125" i="22"/>
  <c r="R124" i="22" s="1"/>
  <c r="M124" i="22"/>
  <c r="G124" i="22"/>
  <c r="R123" i="22" s="1"/>
  <c r="G123" i="22"/>
  <c r="R122" i="22" s="1"/>
  <c r="G122" i="22"/>
  <c r="K122" i="22" s="1"/>
  <c r="G121" i="22"/>
  <c r="M121" i="22" s="1"/>
  <c r="K120" i="22"/>
  <c r="G120" i="22"/>
  <c r="M120" i="22"/>
  <c r="M119" i="22"/>
  <c r="K119" i="22"/>
  <c r="G119" i="22"/>
  <c r="L119" i="22"/>
  <c r="R118" i="22"/>
  <c r="L118" i="22"/>
  <c r="G118" i="22"/>
  <c r="K118" i="22"/>
  <c r="R117" i="22"/>
  <c r="G117" i="22"/>
  <c r="M117" i="22" s="1"/>
  <c r="G116" i="22"/>
  <c r="M116" i="22" s="1"/>
  <c r="G115" i="22"/>
  <c r="K115" i="22" s="1"/>
  <c r="G114" i="22"/>
  <c r="K114" i="22"/>
  <c r="G113" i="22"/>
  <c r="R112" i="22"/>
  <c r="G112" i="22"/>
  <c r="K112" i="22"/>
  <c r="R111" i="22"/>
  <c r="G111" i="22"/>
  <c r="M111" i="22"/>
  <c r="L110" i="22"/>
  <c r="G110" i="22"/>
  <c r="K110" i="22"/>
  <c r="G109" i="22"/>
  <c r="K109" i="22" s="1"/>
  <c r="G108" i="22"/>
  <c r="K108" i="22" s="1"/>
  <c r="G107" i="22"/>
  <c r="K107" i="22" s="1"/>
  <c r="K106" i="22"/>
  <c r="G106" i="22"/>
  <c r="R105" i="22" s="1"/>
  <c r="G105" i="22"/>
  <c r="L105" i="22" s="1"/>
  <c r="G104" i="22"/>
  <c r="R103" i="22" s="1"/>
  <c r="K104" i="22"/>
  <c r="G103" i="22"/>
  <c r="M103" i="22" s="1"/>
  <c r="K102" i="22"/>
  <c r="G102" i="22"/>
  <c r="R101" i="22"/>
  <c r="G101" i="22"/>
  <c r="K101" i="22" s="1"/>
  <c r="R100" i="22"/>
  <c r="G100" i="22"/>
  <c r="M100" i="22" s="1"/>
  <c r="G99" i="22"/>
  <c r="K99" i="22" s="1"/>
  <c r="R98" i="22"/>
  <c r="L98" i="22"/>
  <c r="G98" i="22"/>
  <c r="K98" i="22"/>
  <c r="R97" i="22"/>
  <c r="G97" i="22"/>
  <c r="M97" i="22" s="1"/>
  <c r="G96" i="22"/>
  <c r="K96" i="22" s="1"/>
  <c r="M96" i="22"/>
  <c r="G95" i="22"/>
  <c r="J94" i="22"/>
  <c r="J93" i="22" s="1"/>
  <c r="I94" i="22"/>
  <c r="I93" i="22" s="1"/>
  <c r="H94" i="22"/>
  <c r="H93" i="22" s="1"/>
  <c r="G92" i="22"/>
  <c r="M92" i="22"/>
  <c r="G91" i="22"/>
  <c r="K91" i="22"/>
  <c r="G90" i="22"/>
  <c r="K90" i="22" s="1"/>
  <c r="G89" i="22"/>
  <c r="K89" i="22" s="1"/>
  <c r="G88" i="22"/>
  <c r="J87" i="22"/>
  <c r="J86" i="22" s="1"/>
  <c r="J274" i="22" s="1"/>
  <c r="J341" i="22" s="1"/>
  <c r="I87" i="22"/>
  <c r="I86" i="22" s="1"/>
  <c r="H87" i="22"/>
  <c r="H86" i="22"/>
  <c r="G85" i="22"/>
  <c r="K85" i="22" s="1"/>
  <c r="G84" i="22"/>
  <c r="K84" i="22"/>
  <c r="K83" i="22"/>
  <c r="G83" i="22"/>
  <c r="G82" i="22"/>
  <c r="K82" i="22"/>
  <c r="G81" i="22"/>
  <c r="M81" i="22" s="1"/>
  <c r="G80" i="22"/>
  <c r="K80" i="22"/>
  <c r="K79" i="22"/>
  <c r="G79" i="22"/>
  <c r="M79" i="22"/>
  <c r="M78" i="22"/>
  <c r="K78" i="22"/>
  <c r="G78" i="22"/>
  <c r="L78" i="22"/>
  <c r="R77" i="22"/>
  <c r="G77" i="22"/>
  <c r="M77" i="22" s="1"/>
  <c r="K76" i="22"/>
  <c r="G76" i="22"/>
  <c r="M76" i="22"/>
  <c r="G75" i="22"/>
  <c r="K75" i="22"/>
  <c r="G74" i="22"/>
  <c r="K74" i="22"/>
  <c r="G73" i="22"/>
  <c r="K73" i="22"/>
  <c r="R72" i="22"/>
  <c r="G72" i="22"/>
  <c r="M72" i="22" s="1"/>
  <c r="K71" i="22"/>
  <c r="G71" i="22"/>
  <c r="M71" i="22" s="1"/>
  <c r="G70" i="22"/>
  <c r="K70" i="22"/>
  <c r="G69" i="22"/>
  <c r="K69" i="22" s="1"/>
  <c r="G68" i="22"/>
  <c r="K68" i="22"/>
  <c r="K67" i="22"/>
  <c r="G67" i="22"/>
  <c r="G66" i="22"/>
  <c r="K66" i="22"/>
  <c r="M65" i="22"/>
  <c r="K65" i="22"/>
  <c r="G65" i="22"/>
  <c r="R64" i="22"/>
  <c r="G64" i="22"/>
  <c r="K64" i="22" s="1"/>
  <c r="G63" i="22"/>
  <c r="K63" i="22"/>
  <c r="G62" i="22"/>
  <c r="K62" i="22" s="1"/>
  <c r="G61" i="22"/>
  <c r="M61" i="22" s="1"/>
  <c r="K61" i="22"/>
  <c r="G60" i="22"/>
  <c r="R59" i="22" s="1"/>
  <c r="J59" i="22"/>
  <c r="J58" i="22"/>
  <c r="I59" i="22"/>
  <c r="I58" i="22"/>
  <c r="H59" i="22"/>
  <c r="H58" i="22"/>
  <c r="R57" i="22"/>
  <c r="G57" i="22"/>
  <c r="M57" i="22" s="1"/>
  <c r="G56" i="22"/>
  <c r="K56" i="22"/>
  <c r="R55" i="22"/>
  <c r="G55" i="22"/>
  <c r="M55" i="22"/>
  <c r="G54" i="22"/>
  <c r="K54" i="22" s="1"/>
  <c r="L53" i="22"/>
  <c r="G53" i="22"/>
  <c r="K53" i="22"/>
  <c r="G52" i="22"/>
  <c r="R51" i="22"/>
  <c r="G51" i="22"/>
  <c r="R50" i="22"/>
  <c r="G50" i="22"/>
  <c r="K50" i="22"/>
  <c r="G49" i="22"/>
  <c r="R48" i="22"/>
  <c r="G48" i="22"/>
  <c r="K48" i="22"/>
  <c r="G47" i="22"/>
  <c r="R46" i="22" s="1"/>
  <c r="K47" i="22"/>
  <c r="G46" i="22"/>
  <c r="K46" i="22"/>
  <c r="G45" i="22"/>
  <c r="K45" i="22" s="1"/>
  <c r="G44" i="22"/>
  <c r="R43" i="22"/>
  <c r="J43" i="22"/>
  <c r="J42" i="22" s="1"/>
  <c r="I43" i="22"/>
  <c r="I42" i="22"/>
  <c r="H43" i="22"/>
  <c r="H42" i="22" s="1"/>
  <c r="G41" i="22"/>
  <c r="K41" i="22" s="1"/>
  <c r="G40" i="22"/>
  <c r="K40" i="22" s="1"/>
  <c r="G39" i="22"/>
  <c r="K39" i="22"/>
  <c r="G38" i="22"/>
  <c r="G37" i="22" s="1"/>
  <c r="J37" i="22"/>
  <c r="I37" i="22"/>
  <c r="I35" i="22"/>
  <c r="H37" i="22"/>
  <c r="H35" i="22"/>
  <c r="H34" i="22"/>
  <c r="G36" i="22"/>
  <c r="K36" i="22" s="1"/>
  <c r="J35" i="22"/>
  <c r="J34" i="22"/>
  <c r="M33" i="22"/>
  <c r="K33" i="22"/>
  <c r="R32" i="22"/>
  <c r="M32" i="22"/>
  <c r="K32" i="22"/>
  <c r="R31" i="22"/>
  <c r="K31" i="22"/>
  <c r="R30" i="22"/>
  <c r="M30" i="22"/>
  <c r="L30" i="22"/>
  <c r="K30" i="22"/>
  <c r="R29" i="22"/>
  <c r="K29" i="22"/>
  <c r="G29" i="22"/>
  <c r="M29" i="22"/>
  <c r="G28" i="22"/>
  <c r="R27" i="22" s="1"/>
  <c r="K28" i="22"/>
  <c r="J27" i="22"/>
  <c r="J26" i="22"/>
  <c r="I27" i="22"/>
  <c r="I26" i="22" s="1"/>
  <c r="H27" i="22"/>
  <c r="H26" i="22"/>
  <c r="P25" i="22"/>
  <c r="O25" i="22"/>
  <c r="N25" i="22"/>
  <c r="G25" i="22"/>
  <c r="R24" i="22"/>
  <c r="P24" i="22"/>
  <c r="O24" i="22"/>
  <c r="N24" i="22"/>
  <c r="M24" i="22"/>
  <c r="L24" i="22"/>
  <c r="K24" i="22"/>
  <c r="R23" i="22"/>
  <c r="P23" i="22"/>
  <c r="P22" i="22" s="1"/>
  <c r="O23" i="22"/>
  <c r="N23" i="22"/>
  <c r="G23" i="22"/>
  <c r="K23" i="22" s="1"/>
  <c r="O22" i="22"/>
  <c r="N22" i="22"/>
  <c r="G22" i="22"/>
  <c r="K22" i="22" s="1"/>
  <c r="G21" i="22"/>
  <c r="R20" i="22" s="1"/>
  <c r="K21" i="22"/>
  <c r="G20" i="22"/>
  <c r="K20" i="22" s="1"/>
  <c r="G19" i="22"/>
  <c r="K19" i="22" s="1"/>
  <c r="G18" i="22"/>
  <c r="K18" i="22"/>
  <c r="G17" i="22"/>
  <c r="R16" i="22" s="1"/>
  <c r="G16" i="22"/>
  <c r="K16" i="22"/>
  <c r="L15" i="22"/>
  <c r="K15" i="22"/>
  <c r="G15" i="22"/>
  <c r="M15" i="22"/>
  <c r="H14" i="22"/>
  <c r="J13" i="22"/>
  <c r="J12" i="22" s="1"/>
  <c r="I13" i="22"/>
  <c r="E24" i="20"/>
  <c r="D24" i="20"/>
  <c r="D157" i="27"/>
  <c r="G26" i="27"/>
  <c r="G71" i="27"/>
  <c r="G124" i="27"/>
  <c r="G144" i="27"/>
  <c r="D144" i="27"/>
  <c r="C144" i="27" s="1"/>
  <c r="E151" i="27"/>
  <c r="F15" i="14"/>
  <c r="F194" i="1"/>
  <c r="G194" i="1"/>
  <c r="H194" i="1"/>
  <c r="I194" i="1"/>
  <c r="K194" i="1"/>
  <c r="L194" i="1"/>
  <c r="M194" i="1"/>
  <c r="P194" i="1"/>
  <c r="F195" i="1"/>
  <c r="G195" i="1"/>
  <c r="H195" i="1"/>
  <c r="I195" i="1"/>
  <c r="L195" i="1"/>
  <c r="M195" i="1"/>
  <c r="V196" i="1"/>
  <c r="T196" i="1"/>
  <c r="J196" i="1"/>
  <c r="E196" i="1"/>
  <c r="R196" i="1"/>
  <c r="P299" i="1"/>
  <c r="O299" i="1"/>
  <c r="N299" i="1"/>
  <c r="F265" i="1"/>
  <c r="N276" i="1"/>
  <c r="K275" i="1"/>
  <c r="K274" i="1"/>
  <c r="O233" i="1"/>
  <c r="O241" i="1"/>
  <c r="N241" i="1"/>
  <c r="F241" i="1"/>
  <c r="N240" i="1"/>
  <c r="K240" i="1"/>
  <c r="K195" i="1" s="1"/>
  <c r="N233" i="1"/>
  <c r="P231" i="1"/>
  <c r="O231" i="1"/>
  <c r="N231" i="1"/>
  <c r="P225" i="1"/>
  <c r="P195" i="1" s="1"/>
  <c r="O225" i="1"/>
  <c r="N225" i="1"/>
  <c r="D568" i="40"/>
  <c r="I568" i="40" s="1"/>
  <c r="D569" i="40"/>
  <c r="I569" i="40"/>
  <c r="D570" i="40"/>
  <c r="I570" i="40" s="1"/>
  <c r="D571" i="40"/>
  <c r="D572" i="40"/>
  <c r="I572" i="40" s="1"/>
  <c r="D573" i="40"/>
  <c r="I573" i="40" s="1"/>
  <c r="D574" i="40"/>
  <c r="I574" i="40"/>
  <c r="D575" i="40"/>
  <c r="I575" i="40" s="1"/>
  <c r="D576" i="40"/>
  <c r="I576" i="40" s="1"/>
  <c r="D577" i="40"/>
  <c r="D578" i="40"/>
  <c r="I578" i="40" s="1"/>
  <c r="D579" i="40"/>
  <c r="D580" i="40"/>
  <c r="D581" i="40"/>
  <c r="I581" i="40"/>
  <c r="D582" i="40"/>
  <c r="I582" i="40" s="1"/>
  <c r="D583" i="40"/>
  <c r="I583" i="40"/>
  <c r="D584" i="40"/>
  <c r="D585" i="40"/>
  <c r="I585" i="40"/>
  <c r="D586" i="40"/>
  <c r="I586" i="40" s="1"/>
  <c r="D587" i="40"/>
  <c r="D588" i="40"/>
  <c r="I588" i="40" s="1"/>
  <c r="D589" i="40"/>
  <c r="I589" i="40" s="1"/>
  <c r="D590" i="40"/>
  <c r="I590" i="40"/>
  <c r="D591" i="40"/>
  <c r="I591" i="40" s="1"/>
  <c r="D592" i="40"/>
  <c r="I592" i="40" s="1"/>
  <c r="D593" i="40"/>
  <c r="I593" i="40" s="1"/>
  <c r="D594" i="40"/>
  <c r="I594" i="40" s="1"/>
  <c r="D595" i="40"/>
  <c r="D596" i="40"/>
  <c r="I596" i="40" s="1"/>
  <c r="D597" i="40"/>
  <c r="I597" i="40"/>
  <c r="D598" i="40"/>
  <c r="I598" i="40" s="1"/>
  <c r="D599" i="40"/>
  <c r="D600" i="40"/>
  <c r="I600" i="40"/>
  <c r="D601" i="40"/>
  <c r="I601" i="40" s="1"/>
  <c r="D602" i="40"/>
  <c r="I602" i="40" s="1"/>
  <c r="D603" i="40"/>
  <c r="D604" i="40"/>
  <c r="I604" i="40" s="1"/>
  <c r="D605" i="40"/>
  <c r="I605" i="40" s="1"/>
  <c r="D606" i="40"/>
  <c r="I606" i="40" s="1"/>
  <c r="D607" i="40"/>
  <c r="D608" i="40"/>
  <c r="I608" i="40" s="1"/>
  <c r="D609" i="40"/>
  <c r="I609" i="40" s="1"/>
  <c r="D610" i="40"/>
  <c r="I610" i="40"/>
  <c r="D611" i="40"/>
  <c r="D612" i="40"/>
  <c r="I612" i="40"/>
  <c r="D613" i="40"/>
  <c r="D614" i="40"/>
  <c r="I614" i="40"/>
  <c r="D615" i="40"/>
  <c r="I615" i="40" s="1"/>
  <c r="D616" i="40"/>
  <c r="I616" i="40"/>
  <c r="D617" i="40"/>
  <c r="D618" i="40"/>
  <c r="I618" i="40"/>
  <c r="D619" i="40"/>
  <c r="D620" i="40"/>
  <c r="I620" i="40" s="1"/>
  <c r="D621" i="40"/>
  <c r="I621" i="40"/>
  <c r="D622" i="40"/>
  <c r="I622" i="40" s="1"/>
  <c r="D623" i="40"/>
  <c r="I623" i="40"/>
  <c r="D624" i="40"/>
  <c r="D625" i="40"/>
  <c r="I625" i="40" s="1"/>
  <c r="D626" i="40"/>
  <c r="I626" i="40"/>
  <c r="D627" i="40"/>
  <c r="D628" i="40"/>
  <c r="I628" i="40"/>
  <c r="D629" i="40"/>
  <c r="I629" i="40" s="1"/>
  <c r="D630" i="40"/>
  <c r="I630" i="40"/>
  <c r="D631" i="40"/>
  <c r="I631" i="40" s="1"/>
  <c r="D632" i="40"/>
  <c r="I632" i="40"/>
  <c r="D633" i="40"/>
  <c r="I633" i="40" s="1"/>
  <c r="D567" i="40"/>
  <c r="I567" i="40"/>
  <c r="K182" i="1"/>
  <c r="E23" i="20"/>
  <c r="D23" i="20"/>
  <c r="F37" i="1"/>
  <c r="G37" i="1"/>
  <c r="H37" i="1"/>
  <c r="I37" i="1"/>
  <c r="K37" i="1"/>
  <c r="L37" i="1"/>
  <c r="M37" i="1"/>
  <c r="O37" i="1"/>
  <c r="T37" i="1" s="1"/>
  <c r="P37" i="1"/>
  <c r="V65" i="1"/>
  <c r="T65" i="1"/>
  <c r="J65" i="1"/>
  <c r="Q65" i="1"/>
  <c r="E65" i="1"/>
  <c r="R65" i="1" s="1"/>
  <c r="P63" i="1"/>
  <c r="O63" i="1"/>
  <c r="N63" i="1"/>
  <c r="M63" i="1"/>
  <c r="L63" i="1"/>
  <c r="K63" i="1"/>
  <c r="J63" i="1" s="1"/>
  <c r="G63" i="1"/>
  <c r="H63" i="1"/>
  <c r="I63" i="1"/>
  <c r="F63" i="1"/>
  <c r="E63" i="1" s="1"/>
  <c r="R63" i="1" s="1"/>
  <c r="P61" i="1"/>
  <c r="O61" i="1"/>
  <c r="N61" i="1"/>
  <c r="M61" i="1"/>
  <c r="L61" i="1"/>
  <c r="K61" i="1"/>
  <c r="J61" i="1" s="1"/>
  <c r="G61" i="1"/>
  <c r="H61" i="1"/>
  <c r="I61" i="1"/>
  <c r="F61" i="1"/>
  <c r="E62" i="1"/>
  <c r="R62" i="1" s="1"/>
  <c r="E64" i="1"/>
  <c r="R64" i="1" s="1"/>
  <c r="E66" i="1"/>
  <c r="E67" i="1"/>
  <c r="J215" i="40" s="1"/>
  <c r="E68" i="1"/>
  <c r="E69" i="1"/>
  <c r="J62" i="1"/>
  <c r="Q62" i="1" s="1"/>
  <c r="J64" i="1"/>
  <c r="J66" i="1"/>
  <c r="R66" i="1" s="1"/>
  <c r="J67" i="1"/>
  <c r="Q67" i="1" s="1"/>
  <c r="N59" i="1"/>
  <c r="O59" i="1"/>
  <c r="P46" i="1"/>
  <c r="O46" i="1"/>
  <c r="N46" i="1"/>
  <c r="J46" i="1"/>
  <c r="M46" i="1"/>
  <c r="L46" i="1"/>
  <c r="K46" i="1"/>
  <c r="F46" i="1"/>
  <c r="E46" i="1" s="1"/>
  <c r="G46" i="1"/>
  <c r="I46" i="1"/>
  <c r="H46" i="1"/>
  <c r="J47" i="1"/>
  <c r="E47" i="1"/>
  <c r="R47" i="1"/>
  <c r="N56" i="1"/>
  <c r="J56" i="1" s="1"/>
  <c r="P48" i="1"/>
  <c r="O48" i="1"/>
  <c r="N48" i="1"/>
  <c r="J48" i="1" s="1"/>
  <c r="M48" i="1"/>
  <c r="L48" i="1"/>
  <c r="K48" i="1"/>
  <c r="G48" i="1"/>
  <c r="H48" i="1"/>
  <c r="I48" i="1"/>
  <c r="R48" i="1"/>
  <c r="F48" i="1"/>
  <c r="E48" i="1" s="1"/>
  <c r="J45" i="1"/>
  <c r="J49" i="1"/>
  <c r="R49" i="1" s="1"/>
  <c r="J50" i="1"/>
  <c r="E49" i="1"/>
  <c r="E50" i="1"/>
  <c r="R50" i="1" s="1"/>
  <c r="E686" i="40"/>
  <c r="D686" i="40"/>
  <c r="D634" i="40"/>
  <c r="I634" i="40"/>
  <c r="F193" i="1"/>
  <c r="G181" i="1"/>
  <c r="N167" i="1"/>
  <c r="G167" i="1"/>
  <c r="G149" i="1" s="1"/>
  <c r="H166" i="1"/>
  <c r="G76" i="1"/>
  <c r="H76" i="1"/>
  <c r="H73" i="1"/>
  <c r="I76" i="1"/>
  <c r="K76" i="1"/>
  <c r="L76" i="1"/>
  <c r="L73" i="1"/>
  <c r="M76" i="1"/>
  <c r="M73" i="1" s="1"/>
  <c r="N76" i="1"/>
  <c r="N73" i="1"/>
  <c r="O76" i="1"/>
  <c r="P76" i="1"/>
  <c r="F76" i="1"/>
  <c r="F75" i="1" s="1"/>
  <c r="E76" i="1"/>
  <c r="F74" i="1"/>
  <c r="J79" i="1"/>
  <c r="E79" i="1"/>
  <c r="G260" i="1"/>
  <c r="H260" i="1"/>
  <c r="I260" i="1"/>
  <c r="K260" i="1"/>
  <c r="L260" i="1"/>
  <c r="M260" i="1"/>
  <c r="N260" i="1"/>
  <c r="O260" i="1"/>
  <c r="V259" i="1" s="1"/>
  <c r="P260" i="1"/>
  <c r="G261" i="1"/>
  <c r="H261" i="1"/>
  <c r="I261" i="1"/>
  <c r="K261" i="1"/>
  <c r="L261" i="1"/>
  <c r="M261" i="1"/>
  <c r="N261" i="1"/>
  <c r="O261" i="1"/>
  <c r="V260" i="1" s="1"/>
  <c r="P261" i="1"/>
  <c r="V262" i="1"/>
  <c r="T262" i="1"/>
  <c r="J262" i="1"/>
  <c r="E262" i="1"/>
  <c r="R262" i="1" s="1"/>
  <c r="D775" i="40"/>
  <c r="K1061" i="40"/>
  <c r="D74" i="40"/>
  <c r="I74" i="40" s="1"/>
  <c r="F299" i="1"/>
  <c r="E299" i="1"/>
  <c r="C157" i="27"/>
  <c r="G157" i="27" s="1"/>
  <c r="F159" i="27"/>
  <c r="E159" i="27"/>
  <c r="F157" i="27"/>
  <c r="E157" i="27"/>
  <c r="D9" i="36"/>
  <c r="D8" i="36"/>
  <c r="G10" i="36"/>
  <c r="E283" i="36"/>
  <c r="C19" i="41"/>
  <c r="G19" i="41"/>
  <c r="C535" i="41"/>
  <c r="G535" i="41" s="1"/>
  <c r="C458" i="41"/>
  <c r="G458" i="41" s="1"/>
  <c r="C547" i="41"/>
  <c r="G547" i="41" s="1"/>
  <c r="C546" i="41"/>
  <c r="G546" i="41" s="1"/>
  <c r="C502" i="41"/>
  <c r="G502" i="41" s="1"/>
  <c r="C141" i="41"/>
  <c r="G141" i="41"/>
  <c r="E404" i="41"/>
  <c r="C404" i="41" s="1"/>
  <c r="C403" i="41"/>
  <c r="G403" i="41"/>
  <c r="C414" i="41"/>
  <c r="G414" i="41" s="1"/>
  <c r="C656" i="41"/>
  <c r="C360" i="41"/>
  <c r="G360" i="41" s="1"/>
  <c r="C250" i="42"/>
  <c r="C548" i="42"/>
  <c r="C547" i="42"/>
  <c r="C283" i="42"/>
  <c r="C438" i="42"/>
  <c r="C437" i="42"/>
  <c r="C317" i="42"/>
  <c r="C316" i="42"/>
  <c r="C118" i="42"/>
  <c r="C24" i="39"/>
  <c r="E24" i="39" s="1"/>
  <c r="D128" i="27"/>
  <c r="N84" i="15"/>
  <c r="N83" i="15"/>
  <c r="K83" i="15"/>
  <c r="D492" i="40"/>
  <c r="V230" i="1"/>
  <c r="F23" i="20"/>
  <c r="B233" i="39"/>
  <c r="A233" i="39"/>
  <c r="C158" i="27"/>
  <c r="C64" i="41"/>
  <c r="G64" i="41"/>
  <c r="C63" i="41"/>
  <c r="G63" i="41"/>
  <c r="D754" i="40"/>
  <c r="I754" i="40" s="1"/>
  <c r="D423" i="40"/>
  <c r="D214" i="40"/>
  <c r="D848" i="40"/>
  <c r="I848" i="40" s="1"/>
  <c r="G780" i="40"/>
  <c r="E780" i="40"/>
  <c r="I780" i="40"/>
  <c r="K709" i="40"/>
  <c r="L709" i="40"/>
  <c r="K995" i="40"/>
  <c r="L995" i="40"/>
  <c r="K1011" i="40"/>
  <c r="L1011" i="40"/>
  <c r="K757" i="40"/>
  <c r="K1043" i="40"/>
  <c r="L1043" i="40" s="1"/>
  <c r="D1134" i="40"/>
  <c r="D1135" i="40"/>
  <c r="D1138" i="40"/>
  <c r="D1139" i="40"/>
  <c r="D1142" i="40"/>
  <c r="D1143" i="40"/>
  <c r="D1144" i="40"/>
  <c r="D1146" i="40"/>
  <c r="D1147" i="40"/>
  <c r="D1148" i="40"/>
  <c r="D1150" i="40"/>
  <c r="D1151" i="40"/>
  <c r="D1154" i="40"/>
  <c r="D1155" i="40"/>
  <c r="D1158" i="40"/>
  <c r="D1159" i="40"/>
  <c r="D1160" i="40"/>
  <c r="D1162" i="40"/>
  <c r="D1163" i="40"/>
  <c r="D1164" i="40"/>
  <c r="D1166" i="40"/>
  <c r="D1167" i="40"/>
  <c r="D1170" i="40"/>
  <c r="D1171" i="40"/>
  <c r="D1174" i="40"/>
  <c r="D1175" i="40"/>
  <c r="D1176" i="40"/>
  <c r="D1178" i="40"/>
  <c r="D1179" i="40"/>
  <c r="D1180" i="40"/>
  <c r="D1182" i="40"/>
  <c r="D1183" i="40"/>
  <c r="D1186" i="40"/>
  <c r="D1187" i="40"/>
  <c r="D1190" i="40"/>
  <c r="D1191" i="40"/>
  <c r="D1192" i="40"/>
  <c r="D1194" i="40"/>
  <c r="D1195" i="40"/>
  <c r="D1196" i="40"/>
  <c r="D1198" i="40"/>
  <c r="P151" i="1"/>
  <c r="P149" i="1" s="1"/>
  <c r="O151" i="1"/>
  <c r="O149" i="1"/>
  <c r="N151" i="1"/>
  <c r="N150" i="1" s="1"/>
  <c r="M151" i="1"/>
  <c r="M149" i="1"/>
  <c r="L151" i="1"/>
  <c r="K151" i="1"/>
  <c r="F151" i="1"/>
  <c r="L59" i="1"/>
  <c r="M59" i="1"/>
  <c r="P59" i="1"/>
  <c r="K59" i="1"/>
  <c r="J59" i="1" s="1"/>
  <c r="L55" i="1"/>
  <c r="M55" i="1"/>
  <c r="N55" i="1"/>
  <c r="O55" i="1"/>
  <c r="P55" i="1"/>
  <c r="K55" i="1"/>
  <c r="J55" i="1"/>
  <c r="P52" i="1"/>
  <c r="O52" i="1"/>
  <c r="N52" i="1"/>
  <c r="M52" i="1"/>
  <c r="L52" i="1"/>
  <c r="K52" i="1"/>
  <c r="P42" i="1"/>
  <c r="O42" i="1"/>
  <c r="N42" i="1"/>
  <c r="M42" i="1"/>
  <c r="L42" i="1"/>
  <c r="K42" i="1"/>
  <c r="F42" i="1"/>
  <c r="K38" i="1"/>
  <c r="G55" i="1"/>
  <c r="H55" i="1"/>
  <c r="I55" i="1"/>
  <c r="G52" i="1"/>
  <c r="H52" i="1"/>
  <c r="I52" i="1"/>
  <c r="E52" i="1" s="1"/>
  <c r="I73" i="1"/>
  <c r="G74" i="1"/>
  <c r="H74" i="1"/>
  <c r="I74" i="1"/>
  <c r="I75" i="1" s="1"/>
  <c r="K74" i="1"/>
  <c r="L74" i="1"/>
  <c r="M74" i="1"/>
  <c r="N74" i="1"/>
  <c r="O74" i="1"/>
  <c r="P74" i="1"/>
  <c r="I109" i="1"/>
  <c r="G151" i="1"/>
  <c r="H151" i="1"/>
  <c r="I151" i="1"/>
  <c r="J53" i="1"/>
  <c r="F38" i="1"/>
  <c r="L38" i="1"/>
  <c r="M38" i="1"/>
  <c r="M36" i="1" s="1"/>
  <c r="N38" i="1"/>
  <c r="O38" i="1"/>
  <c r="P38" i="1"/>
  <c r="P36" i="1"/>
  <c r="J40" i="1"/>
  <c r="G73" i="1"/>
  <c r="J77" i="1"/>
  <c r="K775" i="40"/>
  <c r="K1060" i="40"/>
  <c r="L1060" i="40" s="1"/>
  <c r="K774" i="40"/>
  <c r="L774" i="40"/>
  <c r="K1059" i="40"/>
  <c r="L1059" i="40" s="1"/>
  <c r="K773" i="40"/>
  <c r="K1058" i="40"/>
  <c r="L1058" i="40" s="1"/>
  <c r="K772" i="40"/>
  <c r="K1057" i="40"/>
  <c r="L1057" i="40"/>
  <c r="K771" i="40"/>
  <c r="K1056" i="40"/>
  <c r="L1056" i="40" s="1"/>
  <c r="K770" i="40"/>
  <c r="L770" i="40"/>
  <c r="K1055" i="40"/>
  <c r="L1055" i="40" s="1"/>
  <c r="K769" i="40"/>
  <c r="L769" i="40" s="1"/>
  <c r="K1053" i="40"/>
  <c r="L1053" i="40" s="1"/>
  <c r="K767" i="40"/>
  <c r="L767" i="40" s="1"/>
  <c r="K1052" i="40"/>
  <c r="L1052" i="40" s="1"/>
  <c r="K766" i="40"/>
  <c r="K1051" i="40"/>
  <c r="L1051" i="40" s="1"/>
  <c r="K765" i="40"/>
  <c r="L765" i="40"/>
  <c r="K1050" i="40"/>
  <c r="L1050" i="40" s="1"/>
  <c r="K764" i="40"/>
  <c r="K763" i="40"/>
  <c r="L763" i="40"/>
  <c r="K1048" i="40"/>
  <c r="L1048" i="40"/>
  <c r="K762" i="40"/>
  <c r="L762" i="40"/>
  <c r="K1047" i="40"/>
  <c r="L1047" i="40"/>
  <c r="K761" i="40"/>
  <c r="K1046" i="40"/>
  <c r="L1046" i="40" s="1"/>
  <c r="K1045" i="40"/>
  <c r="L1045" i="40"/>
  <c r="K759" i="40"/>
  <c r="K1044" i="40"/>
  <c r="L1044" i="40" s="1"/>
  <c r="K758" i="40"/>
  <c r="L758" i="40" s="1"/>
  <c r="K1042" i="40"/>
  <c r="L1042" i="40"/>
  <c r="K756" i="40"/>
  <c r="K1041" i="40"/>
  <c r="L1041" i="40"/>
  <c r="K755" i="40"/>
  <c r="K1040" i="40"/>
  <c r="L1040" i="40"/>
  <c r="K754" i="40"/>
  <c r="L754" i="40" s="1"/>
  <c r="K1039" i="40"/>
  <c r="L1039" i="40"/>
  <c r="K753" i="40"/>
  <c r="K1038" i="40"/>
  <c r="L1038" i="40" s="1"/>
  <c r="K752" i="40"/>
  <c r="K1037" i="40"/>
  <c r="L1037" i="40"/>
  <c r="K751" i="40"/>
  <c r="L751" i="40"/>
  <c r="K1036" i="40"/>
  <c r="L1036" i="40"/>
  <c r="K750" i="40"/>
  <c r="L750" i="40"/>
  <c r="K1035" i="40"/>
  <c r="L1035" i="40"/>
  <c r="K749" i="40"/>
  <c r="K748" i="40"/>
  <c r="L748" i="40" s="1"/>
  <c r="K1033" i="40"/>
  <c r="L1033" i="40" s="1"/>
  <c r="K747" i="40"/>
  <c r="L747" i="40"/>
  <c r="K1032" i="40"/>
  <c r="L1032" i="40" s="1"/>
  <c r="K746" i="40"/>
  <c r="L746" i="40" s="1"/>
  <c r="K1031" i="40"/>
  <c r="L1031" i="40" s="1"/>
  <c r="K1030" i="40"/>
  <c r="L1030" i="40"/>
  <c r="K744" i="40"/>
  <c r="K1029" i="40"/>
  <c r="L1029" i="40" s="1"/>
  <c r="K743" i="40"/>
  <c r="K1028" i="40"/>
  <c r="L1028" i="40"/>
  <c r="K742" i="40"/>
  <c r="L742" i="40"/>
  <c r="K1027" i="40"/>
  <c r="L1027" i="40"/>
  <c r="K741" i="40"/>
  <c r="K1026" i="40"/>
  <c r="L1026" i="40" s="1"/>
  <c r="K1025" i="40"/>
  <c r="L1025" i="40"/>
  <c r="K739" i="40"/>
  <c r="L739" i="40" s="1"/>
  <c r="K1023" i="40"/>
  <c r="L1023" i="40" s="1"/>
  <c r="K737" i="40"/>
  <c r="K1022" i="40"/>
  <c r="L1022" i="40"/>
  <c r="K1021" i="40"/>
  <c r="L1021" i="40"/>
  <c r="K735" i="40"/>
  <c r="L735" i="40"/>
  <c r="K1020" i="40"/>
  <c r="L1020" i="40"/>
  <c r="K734" i="40"/>
  <c r="L734" i="40"/>
  <c r="K1019" i="40"/>
  <c r="L1019" i="40"/>
  <c r="K733" i="40"/>
  <c r="L733" i="40"/>
  <c r="K732" i="40"/>
  <c r="K1017" i="40"/>
  <c r="L1017" i="40" s="1"/>
  <c r="K731" i="40"/>
  <c r="L731" i="40"/>
  <c r="K1015" i="40"/>
  <c r="L1015" i="40" s="1"/>
  <c r="K729" i="40"/>
  <c r="K1014" i="40"/>
  <c r="L1014" i="40"/>
  <c r="K728" i="40"/>
  <c r="K1013" i="40"/>
  <c r="L1013" i="40" s="1"/>
  <c r="K727" i="40"/>
  <c r="L727" i="40" s="1"/>
  <c r="K1012" i="40"/>
  <c r="L1012" i="40"/>
  <c r="K726" i="40"/>
  <c r="K725" i="40"/>
  <c r="L725" i="40" s="1"/>
  <c r="K1010" i="40"/>
  <c r="L1010" i="40" s="1"/>
  <c r="K724" i="40"/>
  <c r="L724" i="40"/>
  <c r="K1009" i="40"/>
  <c r="L1009" i="40" s="1"/>
  <c r="K723" i="40"/>
  <c r="L723" i="40" s="1"/>
  <c r="K1008" i="40"/>
  <c r="L1008" i="40" s="1"/>
  <c r="K722" i="40"/>
  <c r="K1007" i="40"/>
  <c r="L1007" i="40" s="1"/>
  <c r="K721" i="40"/>
  <c r="K1006" i="40"/>
  <c r="L1006" i="40"/>
  <c r="K720" i="40"/>
  <c r="K1005" i="40"/>
  <c r="L1005" i="40" s="1"/>
  <c r="K719" i="40"/>
  <c r="K1004" i="40"/>
  <c r="L1004" i="40"/>
  <c r="K718" i="40"/>
  <c r="L718" i="40" s="1"/>
  <c r="K1003" i="40"/>
  <c r="L1003" i="40" s="1"/>
  <c r="K1002" i="40"/>
  <c r="L1002" i="40" s="1"/>
  <c r="K716" i="40"/>
  <c r="K1001" i="40"/>
  <c r="L1001" i="40" s="1"/>
  <c r="K715" i="40"/>
  <c r="L715" i="40"/>
  <c r="K714" i="40"/>
  <c r="L714" i="40" s="1"/>
  <c r="K713" i="40"/>
  <c r="K998" i="40"/>
  <c r="L998" i="40"/>
  <c r="K712" i="40"/>
  <c r="K711" i="40"/>
  <c r="L711" i="40"/>
  <c r="K996" i="40"/>
  <c r="L996" i="40" s="1"/>
  <c r="C165" i="39"/>
  <c r="C164" i="39"/>
  <c r="E163" i="39"/>
  <c r="D746" i="42"/>
  <c r="E746" i="42"/>
  <c r="G743" i="42"/>
  <c r="G742" i="42"/>
  <c r="G740" i="42"/>
  <c r="E733" i="42"/>
  <c r="D733" i="42"/>
  <c r="C732" i="42"/>
  <c r="G732" i="42" s="1"/>
  <c r="C731" i="42"/>
  <c r="G731" i="42"/>
  <c r="C730" i="42"/>
  <c r="G730" i="42" s="1"/>
  <c r="C729" i="42"/>
  <c r="G729" i="42"/>
  <c r="C728" i="42"/>
  <c r="G728" i="42" s="1"/>
  <c r="C727" i="42"/>
  <c r="G727" i="42"/>
  <c r="C726" i="42"/>
  <c r="G726" i="42" s="1"/>
  <c r="C725" i="42"/>
  <c r="G725" i="42"/>
  <c r="C724" i="42"/>
  <c r="G724" i="42" s="1"/>
  <c r="C723" i="42"/>
  <c r="E722" i="42"/>
  <c r="D722" i="42"/>
  <c r="C721" i="42"/>
  <c r="G721" i="42" s="1"/>
  <c r="C720" i="42"/>
  <c r="G720" i="42" s="1"/>
  <c r="C719" i="42"/>
  <c r="G719" i="42" s="1"/>
  <c r="C718" i="42"/>
  <c r="G718" i="42"/>
  <c r="C717" i="42"/>
  <c r="G717" i="42" s="1"/>
  <c r="C716" i="42"/>
  <c r="G716" i="42" s="1"/>
  <c r="C715" i="42"/>
  <c r="G715" i="42" s="1"/>
  <c r="C714" i="42"/>
  <c r="G714" i="42"/>
  <c r="C713" i="42"/>
  <c r="G713" i="42" s="1"/>
  <c r="C712" i="42"/>
  <c r="E711" i="42"/>
  <c r="D711" i="42"/>
  <c r="C710" i="42"/>
  <c r="G710" i="42" s="1"/>
  <c r="C709" i="42"/>
  <c r="G709" i="42" s="1"/>
  <c r="C708" i="42"/>
  <c r="G708" i="42" s="1"/>
  <c r="C707" i="42"/>
  <c r="G707" i="42"/>
  <c r="C706" i="42"/>
  <c r="G706" i="42" s="1"/>
  <c r="C705" i="42"/>
  <c r="G705" i="42" s="1"/>
  <c r="C704" i="42"/>
  <c r="G704" i="42" s="1"/>
  <c r="C703" i="42"/>
  <c r="G703" i="42"/>
  <c r="C702" i="42"/>
  <c r="G702" i="42" s="1"/>
  <c r="C701" i="42"/>
  <c r="G701" i="42" s="1"/>
  <c r="E700" i="42"/>
  <c r="D700" i="42"/>
  <c r="C699" i="42"/>
  <c r="G699" i="42" s="1"/>
  <c r="C698" i="42"/>
  <c r="G698" i="42" s="1"/>
  <c r="C697" i="42"/>
  <c r="G697" i="42"/>
  <c r="C696" i="42"/>
  <c r="G696" i="42" s="1"/>
  <c r="C695" i="42"/>
  <c r="G695" i="42" s="1"/>
  <c r="C694" i="42"/>
  <c r="G694" i="42" s="1"/>
  <c r="C693" i="42"/>
  <c r="G693" i="42"/>
  <c r="C692" i="42"/>
  <c r="G692" i="42" s="1"/>
  <c r="C691" i="42"/>
  <c r="G691" i="42" s="1"/>
  <c r="C690" i="42"/>
  <c r="G690" i="42" s="1"/>
  <c r="E689" i="42"/>
  <c r="D689" i="42"/>
  <c r="C688" i="42"/>
  <c r="G688" i="42" s="1"/>
  <c r="C687" i="42"/>
  <c r="G687" i="42" s="1"/>
  <c r="G686" i="42"/>
  <c r="C686" i="42"/>
  <c r="C685" i="42"/>
  <c r="G685" i="42" s="1"/>
  <c r="G684" i="42"/>
  <c r="C684" i="42"/>
  <c r="C683" i="42"/>
  <c r="G683" i="42" s="1"/>
  <c r="C682" i="42"/>
  <c r="G682" i="42" s="1"/>
  <c r="C681" i="42"/>
  <c r="G681" i="42"/>
  <c r="C680" i="42"/>
  <c r="G680" i="42" s="1"/>
  <c r="C679" i="42"/>
  <c r="E678" i="42"/>
  <c r="D678" i="42"/>
  <c r="C677" i="42"/>
  <c r="G677" i="42" s="1"/>
  <c r="C676" i="42"/>
  <c r="G676" i="42" s="1"/>
  <c r="C675" i="42"/>
  <c r="G675" i="42" s="1"/>
  <c r="C674" i="42"/>
  <c r="G674" i="42"/>
  <c r="C673" i="42"/>
  <c r="G673" i="42"/>
  <c r="C672" i="42"/>
  <c r="G672" i="42"/>
  <c r="C671" i="42"/>
  <c r="G671" i="42" s="1"/>
  <c r="C670" i="42"/>
  <c r="G670" i="42" s="1"/>
  <c r="C669" i="42"/>
  <c r="G669" i="42" s="1"/>
  <c r="C668" i="42"/>
  <c r="G668" i="42" s="1"/>
  <c r="E667" i="42"/>
  <c r="D667" i="42"/>
  <c r="C666" i="42"/>
  <c r="G666" i="42"/>
  <c r="C665" i="42"/>
  <c r="G665" i="42" s="1"/>
  <c r="C664" i="42"/>
  <c r="G664" i="42"/>
  <c r="C663" i="42"/>
  <c r="G663" i="42" s="1"/>
  <c r="C662" i="42"/>
  <c r="G662" i="42"/>
  <c r="C661" i="42"/>
  <c r="G661" i="42" s="1"/>
  <c r="C660" i="42"/>
  <c r="G660" i="42"/>
  <c r="C659" i="42"/>
  <c r="G659" i="42" s="1"/>
  <c r="C658" i="42"/>
  <c r="G658" i="42"/>
  <c r="C657" i="42"/>
  <c r="G657" i="42" s="1"/>
  <c r="E656" i="42"/>
  <c r="D656" i="42"/>
  <c r="C655" i="42"/>
  <c r="G655" i="42" s="1"/>
  <c r="C654" i="42"/>
  <c r="G654" i="42"/>
  <c r="G653" i="42"/>
  <c r="C653" i="42"/>
  <c r="C652" i="42"/>
  <c r="G652" i="42"/>
  <c r="G651" i="42"/>
  <c r="C651" i="42"/>
  <c r="C650" i="42"/>
  <c r="G650" i="42"/>
  <c r="G649" i="42"/>
  <c r="C649" i="42"/>
  <c r="C648" i="42"/>
  <c r="G648" i="42"/>
  <c r="C647" i="42"/>
  <c r="G647" i="42" s="1"/>
  <c r="C646" i="42"/>
  <c r="G646" i="42"/>
  <c r="E645" i="42"/>
  <c r="D645" i="42"/>
  <c r="C644" i="42"/>
  <c r="G644" i="42"/>
  <c r="C643" i="42"/>
  <c r="G643" i="42" s="1"/>
  <c r="C642" i="42"/>
  <c r="G642" i="42"/>
  <c r="C641" i="42"/>
  <c r="G641" i="42" s="1"/>
  <c r="C640" i="42"/>
  <c r="G640" i="42"/>
  <c r="C639" i="42"/>
  <c r="G639" i="42" s="1"/>
  <c r="C638" i="42"/>
  <c r="G638" i="42"/>
  <c r="C637" i="42"/>
  <c r="G637" i="42" s="1"/>
  <c r="C636" i="42"/>
  <c r="G636" i="42"/>
  <c r="C635" i="42"/>
  <c r="E634" i="42"/>
  <c r="D634" i="42"/>
  <c r="C633" i="42"/>
  <c r="G633" i="42" s="1"/>
  <c r="C632" i="42"/>
  <c r="G632" i="42" s="1"/>
  <c r="G631" i="42"/>
  <c r="C631" i="42"/>
  <c r="C630" i="42"/>
  <c r="G630" i="42" s="1"/>
  <c r="C629" i="42"/>
  <c r="G629" i="42"/>
  <c r="C628" i="42"/>
  <c r="G628" i="42" s="1"/>
  <c r="G627" i="42"/>
  <c r="C627" i="42"/>
  <c r="C626" i="42"/>
  <c r="G626" i="42" s="1"/>
  <c r="C625" i="42"/>
  <c r="G625" i="42" s="1"/>
  <c r="C624" i="42"/>
  <c r="E623" i="42"/>
  <c r="D623" i="42"/>
  <c r="C622" i="42"/>
  <c r="G622" i="42"/>
  <c r="C621" i="42"/>
  <c r="G621" i="42"/>
  <c r="C620" i="42"/>
  <c r="G620" i="42"/>
  <c r="C619" i="42"/>
  <c r="G619" i="42"/>
  <c r="C618" i="42"/>
  <c r="G618" i="42"/>
  <c r="C617" i="42"/>
  <c r="G617" i="42"/>
  <c r="C616" i="42"/>
  <c r="G616" i="42"/>
  <c r="C615" i="42"/>
  <c r="G615" i="42"/>
  <c r="C614" i="42"/>
  <c r="G614" i="42"/>
  <c r="C613" i="42"/>
  <c r="G613" i="42"/>
  <c r="E612" i="42"/>
  <c r="D612" i="42"/>
  <c r="C611" i="42"/>
  <c r="G611" i="42"/>
  <c r="C610" i="42"/>
  <c r="G610" i="42"/>
  <c r="C609" i="42"/>
  <c r="G609" i="42"/>
  <c r="C608" i="42"/>
  <c r="G608" i="42"/>
  <c r="C607" i="42"/>
  <c r="G607" i="42" s="1"/>
  <c r="C606" i="42"/>
  <c r="G606" i="42"/>
  <c r="G605" i="42"/>
  <c r="C605" i="42"/>
  <c r="C604" i="42"/>
  <c r="G604" i="42"/>
  <c r="C603" i="42"/>
  <c r="G603" i="42" s="1"/>
  <c r="C602" i="42"/>
  <c r="G602" i="42"/>
  <c r="E601" i="42"/>
  <c r="D601" i="42"/>
  <c r="C600" i="42"/>
  <c r="G600" i="42"/>
  <c r="C599" i="42"/>
  <c r="G599" i="42" s="1"/>
  <c r="C598" i="42"/>
  <c r="G598" i="42"/>
  <c r="C597" i="42"/>
  <c r="G597" i="42" s="1"/>
  <c r="C596" i="42"/>
  <c r="G596" i="42"/>
  <c r="C595" i="42"/>
  <c r="G595" i="42" s="1"/>
  <c r="C594" i="42"/>
  <c r="G594" i="42"/>
  <c r="C593" i="42"/>
  <c r="G593" i="42" s="1"/>
  <c r="C592" i="42"/>
  <c r="G592" i="42"/>
  <c r="C591" i="42"/>
  <c r="E590" i="42"/>
  <c r="D590" i="42"/>
  <c r="C589" i="42"/>
  <c r="G589" i="42" s="1"/>
  <c r="C588" i="42"/>
  <c r="G588" i="42" s="1"/>
  <c r="C587" i="42"/>
  <c r="G587" i="42"/>
  <c r="C586" i="42"/>
  <c r="G586" i="42" s="1"/>
  <c r="C585" i="42"/>
  <c r="G585" i="42" s="1"/>
  <c r="C584" i="42"/>
  <c r="G584" i="42" s="1"/>
  <c r="C583" i="42"/>
  <c r="G583" i="42" s="1"/>
  <c r="C582" i="42"/>
  <c r="G582" i="42" s="1"/>
  <c r="C581" i="42"/>
  <c r="G581" i="42"/>
  <c r="C580" i="42"/>
  <c r="G580" i="42" s="1"/>
  <c r="E579" i="42"/>
  <c r="D579" i="42"/>
  <c r="C578" i="42"/>
  <c r="G578" i="42" s="1"/>
  <c r="C577" i="42"/>
  <c r="G577" i="42" s="1"/>
  <c r="C576" i="42"/>
  <c r="G576" i="42" s="1"/>
  <c r="C575" i="42"/>
  <c r="G575" i="42"/>
  <c r="C574" i="42"/>
  <c r="G574" i="42" s="1"/>
  <c r="C573" i="42"/>
  <c r="G573" i="42" s="1"/>
  <c r="G572" i="42"/>
  <c r="C572" i="42"/>
  <c r="C571" i="42"/>
  <c r="G571" i="42" s="1"/>
  <c r="G570" i="42"/>
  <c r="C570" i="42"/>
  <c r="C569" i="42"/>
  <c r="G569" i="42" s="1"/>
  <c r="E568" i="42"/>
  <c r="D568" i="42"/>
  <c r="C567" i="42"/>
  <c r="G567" i="42" s="1"/>
  <c r="C566" i="42"/>
  <c r="G566" i="42" s="1"/>
  <c r="C565" i="42"/>
  <c r="G565" i="42"/>
  <c r="C564" i="42"/>
  <c r="G564" i="42" s="1"/>
  <c r="C563" i="42"/>
  <c r="G563" i="42" s="1"/>
  <c r="C562" i="42"/>
  <c r="G562" i="42" s="1"/>
  <c r="C561" i="42"/>
  <c r="G561" i="42" s="1"/>
  <c r="C560" i="42"/>
  <c r="G560" i="42" s="1"/>
  <c r="C559" i="42"/>
  <c r="G559" i="42"/>
  <c r="C558" i="42"/>
  <c r="G558" i="42" s="1"/>
  <c r="E557" i="42"/>
  <c r="C350" i="39" s="1"/>
  <c r="E350" i="39" s="1"/>
  <c r="D557" i="42"/>
  <c r="C146" i="39" s="1"/>
  <c r="C556" i="42"/>
  <c r="G556" i="42" s="1"/>
  <c r="C555" i="42"/>
  <c r="G555" i="42" s="1"/>
  <c r="C554" i="42"/>
  <c r="G554" i="42" s="1"/>
  <c r="C553" i="42"/>
  <c r="G553" i="42" s="1"/>
  <c r="C552" i="42"/>
  <c r="G552" i="42" s="1"/>
  <c r="C551" i="42"/>
  <c r="C550" i="42"/>
  <c r="G550" i="42" s="1"/>
  <c r="C549" i="42"/>
  <c r="G548" i="42"/>
  <c r="E546" i="42"/>
  <c r="D546" i="42"/>
  <c r="C545" i="42"/>
  <c r="G545" i="42" s="1"/>
  <c r="C544" i="42"/>
  <c r="G544" i="42"/>
  <c r="C543" i="42"/>
  <c r="G543" i="42" s="1"/>
  <c r="C542" i="42"/>
  <c r="G542" i="42"/>
  <c r="C541" i="42"/>
  <c r="G541" i="42" s="1"/>
  <c r="C540" i="42"/>
  <c r="G540" i="42"/>
  <c r="C539" i="42"/>
  <c r="G539" i="42" s="1"/>
  <c r="C538" i="42"/>
  <c r="G538" i="42"/>
  <c r="C537" i="42"/>
  <c r="G537" i="42" s="1"/>
  <c r="C536" i="42"/>
  <c r="G536" i="42"/>
  <c r="E535" i="42"/>
  <c r="D535" i="42"/>
  <c r="C534" i="42"/>
  <c r="G534" i="42" s="1"/>
  <c r="C533" i="42"/>
  <c r="G533" i="42" s="1"/>
  <c r="C532" i="42"/>
  <c r="G532" i="42" s="1"/>
  <c r="C531" i="42"/>
  <c r="G531" i="42"/>
  <c r="C530" i="42"/>
  <c r="G530" i="42" s="1"/>
  <c r="C529" i="42"/>
  <c r="G529" i="42" s="1"/>
  <c r="C528" i="42"/>
  <c r="G528" i="42" s="1"/>
  <c r="C527" i="42"/>
  <c r="G527" i="42" s="1"/>
  <c r="C526" i="42"/>
  <c r="G526" i="42" s="1"/>
  <c r="C525" i="42"/>
  <c r="G525" i="42" s="1"/>
  <c r="E524" i="42"/>
  <c r="D524" i="42"/>
  <c r="C523" i="42"/>
  <c r="G523" i="42" s="1"/>
  <c r="C522" i="42"/>
  <c r="G522" i="42"/>
  <c r="C521" i="42"/>
  <c r="G521" i="42" s="1"/>
  <c r="C520" i="42"/>
  <c r="G520" i="42" s="1"/>
  <c r="C519" i="42"/>
  <c r="G519" i="42"/>
  <c r="C518" i="42"/>
  <c r="G518" i="42" s="1"/>
  <c r="C517" i="42"/>
  <c r="G517" i="42" s="1"/>
  <c r="C516" i="42"/>
  <c r="G516" i="42" s="1"/>
  <c r="C515" i="42"/>
  <c r="G515" i="42" s="1"/>
  <c r="C514" i="42"/>
  <c r="G514" i="42" s="1"/>
  <c r="E513" i="42"/>
  <c r="D513" i="42"/>
  <c r="C512" i="42"/>
  <c r="G512" i="42"/>
  <c r="C511" i="42"/>
  <c r="G511" i="42" s="1"/>
  <c r="C510" i="42"/>
  <c r="G510" i="42"/>
  <c r="C509" i="42"/>
  <c r="G509" i="42" s="1"/>
  <c r="C508" i="42"/>
  <c r="G508" i="42"/>
  <c r="C507" i="42"/>
  <c r="G507" i="42" s="1"/>
  <c r="C506" i="42"/>
  <c r="G506" i="42"/>
  <c r="C505" i="42"/>
  <c r="G505" i="42" s="1"/>
  <c r="C504" i="42"/>
  <c r="G504" i="42"/>
  <c r="C503" i="42"/>
  <c r="G503" i="42" s="1"/>
  <c r="E502" i="42"/>
  <c r="D502" i="42"/>
  <c r="G501" i="42"/>
  <c r="C501" i="42"/>
  <c r="C500" i="42"/>
  <c r="G500" i="42"/>
  <c r="G499" i="42"/>
  <c r="C499" i="42"/>
  <c r="C498" i="42"/>
  <c r="G498" i="42"/>
  <c r="G497" i="42"/>
  <c r="C497" i="42"/>
  <c r="C496" i="42"/>
  <c r="G496" i="42"/>
  <c r="G495" i="42"/>
  <c r="C495" i="42"/>
  <c r="C494" i="42"/>
  <c r="G494" i="42"/>
  <c r="G493" i="42"/>
  <c r="C493" i="42"/>
  <c r="C492" i="42"/>
  <c r="G492" i="42"/>
  <c r="E491" i="42"/>
  <c r="D491" i="42"/>
  <c r="C490" i="42"/>
  <c r="G490" i="42" s="1"/>
  <c r="C489" i="42"/>
  <c r="G489" i="42"/>
  <c r="C488" i="42"/>
  <c r="G488" i="42" s="1"/>
  <c r="C487" i="42"/>
  <c r="G487" i="42" s="1"/>
  <c r="C486" i="42"/>
  <c r="G486" i="42" s="1"/>
  <c r="C485" i="42"/>
  <c r="G485" i="42" s="1"/>
  <c r="C484" i="42"/>
  <c r="G484" i="42" s="1"/>
  <c r="C483" i="42"/>
  <c r="G483" i="42" s="1"/>
  <c r="C482" i="42"/>
  <c r="G482" i="42" s="1"/>
  <c r="C481" i="42"/>
  <c r="G481" i="42"/>
  <c r="E480" i="42"/>
  <c r="D480" i="42"/>
  <c r="C479" i="42"/>
  <c r="G479" i="42" s="1"/>
  <c r="C478" i="42"/>
  <c r="G478" i="42"/>
  <c r="C477" i="42"/>
  <c r="G477" i="42" s="1"/>
  <c r="C476" i="42"/>
  <c r="G476" i="42"/>
  <c r="C475" i="42"/>
  <c r="G475" i="42" s="1"/>
  <c r="C474" i="42"/>
  <c r="G474" i="42"/>
  <c r="C473" i="42"/>
  <c r="G473" i="42" s="1"/>
  <c r="C472" i="42"/>
  <c r="G472" i="42"/>
  <c r="C471" i="42"/>
  <c r="G471" i="42" s="1"/>
  <c r="C470" i="42"/>
  <c r="G470" i="42"/>
  <c r="E469" i="42"/>
  <c r="D469" i="42"/>
  <c r="C468" i="42"/>
  <c r="G468" i="42" s="1"/>
  <c r="C467" i="42"/>
  <c r="G467" i="42" s="1"/>
  <c r="C466" i="42"/>
  <c r="G466" i="42" s="1"/>
  <c r="C465" i="42"/>
  <c r="G465" i="42" s="1"/>
  <c r="C464" i="42"/>
  <c r="G464" i="42" s="1"/>
  <c r="C463" i="42"/>
  <c r="G463" i="42" s="1"/>
  <c r="C462" i="42"/>
  <c r="G462" i="42" s="1"/>
  <c r="C461" i="42"/>
  <c r="G461" i="42"/>
  <c r="C460" i="42"/>
  <c r="G460" i="42" s="1"/>
  <c r="C459" i="42"/>
  <c r="G459" i="42" s="1"/>
  <c r="E458" i="42"/>
  <c r="D458" i="42"/>
  <c r="C457" i="42"/>
  <c r="G457" i="42" s="1"/>
  <c r="C456" i="42"/>
  <c r="G456" i="42" s="1"/>
  <c r="C455" i="42"/>
  <c r="G455" i="42" s="1"/>
  <c r="C454" i="42"/>
  <c r="G454" i="42" s="1"/>
  <c r="C453" i="42"/>
  <c r="G453" i="42" s="1"/>
  <c r="C452" i="42"/>
  <c r="G452" i="42" s="1"/>
  <c r="C451" i="42"/>
  <c r="G451" i="42"/>
  <c r="C450" i="42"/>
  <c r="G450" i="42" s="1"/>
  <c r="C449" i="42"/>
  <c r="G449" i="42" s="1"/>
  <c r="C448" i="42"/>
  <c r="E447" i="42"/>
  <c r="D447" i="42"/>
  <c r="C136" i="39" s="1"/>
  <c r="G446" i="42"/>
  <c r="C446" i="42"/>
  <c r="C445" i="42"/>
  <c r="G445" i="42"/>
  <c r="G444" i="42"/>
  <c r="C444" i="42"/>
  <c r="C443" i="42"/>
  <c r="G443" i="42"/>
  <c r="G442" i="42"/>
  <c r="C442" i="42"/>
  <c r="C441" i="42"/>
  <c r="G441" i="42"/>
  <c r="G440" i="42"/>
  <c r="C440" i="42"/>
  <c r="C439" i="42"/>
  <c r="G439" i="42"/>
  <c r="G438" i="42"/>
  <c r="G437" i="42"/>
  <c r="E436" i="42"/>
  <c r="D436" i="42"/>
  <c r="G435" i="42"/>
  <c r="C435" i="42"/>
  <c r="C434" i="42"/>
  <c r="G434" i="42"/>
  <c r="G433" i="42"/>
  <c r="C433" i="42"/>
  <c r="C432" i="42"/>
  <c r="G432" i="42"/>
  <c r="G431" i="42"/>
  <c r="C431" i="42"/>
  <c r="C430" i="42"/>
  <c r="G430" i="42"/>
  <c r="G429" i="42"/>
  <c r="C429" i="42"/>
  <c r="C428" i="42"/>
  <c r="G428" i="42"/>
  <c r="G427" i="42"/>
  <c r="C427" i="42"/>
  <c r="C426" i="42"/>
  <c r="G426" i="42"/>
  <c r="E425" i="42"/>
  <c r="D425" i="42"/>
  <c r="C424" i="42"/>
  <c r="G424" i="42" s="1"/>
  <c r="C423" i="42"/>
  <c r="G423" i="42" s="1"/>
  <c r="C422" i="42"/>
  <c r="G422" i="42" s="1"/>
  <c r="C421" i="42"/>
  <c r="G421" i="42"/>
  <c r="C420" i="42"/>
  <c r="G420" i="42" s="1"/>
  <c r="C419" i="42"/>
  <c r="G419" i="42" s="1"/>
  <c r="C418" i="42"/>
  <c r="G418" i="42" s="1"/>
  <c r="C417" i="42"/>
  <c r="G417" i="42" s="1"/>
  <c r="C416" i="42"/>
  <c r="G416" i="42" s="1"/>
  <c r="C415" i="42"/>
  <c r="G415" i="42" s="1"/>
  <c r="E414" i="42"/>
  <c r="D414" i="42"/>
  <c r="C413" i="42"/>
  <c r="G413" i="42" s="1"/>
  <c r="C412" i="42"/>
  <c r="G412" i="42"/>
  <c r="C411" i="42"/>
  <c r="G411" i="42" s="1"/>
  <c r="C410" i="42"/>
  <c r="G410" i="42" s="1"/>
  <c r="C409" i="42"/>
  <c r="G409" i="42"/>
  <c r="C408" i="42"/>
  <c r="G408" i="42" s="1"/>
  <c r="C407" i="42"/>
  <c r="G407" i="42" s="1"/>
  <c r="C406" i="42"/>
  <c r="G406" i="42" s="1"/>
  <c r="C405" i="42"/>
  <c r="G405" i="42" s="1"/>
  <c r="C404" i="42"/>
  <c r="G404" i="42" s="1"/>
  <c r="E403" i="42"/>
  <c r="D403" i="42"/>
  <c r="C402" i="42"/>
  <c r="G402" i="42" s="1"/>
  <c r="C401" i="42"/>
  <c r="G401" i="42"/>
  <c r="C400" i="42"/>
  <c r="G400" i="42" s="1"/>
  <c r="C399" i="42"/>
  <c r="G399" i="42"/>
  <c r="C398" i="42"/>
  <c r="G398" i="42" s="1"/>
  <c r="C397" i="42"/>
  <c r="G397" i="42"/>
  <c r="C396" i="42"/>
  <c r="G396" i="42" s="1"/>
  <c r="C395" i="42"/>
  <c r="G395" i="42"/>
  <c r="G394" i="42"/>
  <c r="C394" i="42"/>
  <c r="C393" i="42"/>
  <c r="E392" i="42"/>
  <c r="D392" i="42"/>
  <c r="C391" i="42"/>
  <c r="G391" i="42" s="1"/>
  <c r="C390" i="42"/>
  <c r="G390" i="42" s="1"/>
  <c r="G389" i="42"/>
  <c r="C389" i="42"/>
  <c r="C388" i="42"/>
  <c r="G387" i="42"/>
  <c r="C387" i="42"/>
  <c r="C386" i="42"/>
  <c r="G386" i="42"/>
  <c r="G385" i="42"/>
  <c r="C385" i="42"/>
  <c r="C384" i="42"/>
  <c r="G384" i="42"/>
  <c r="G383" i="42"/>
  <c r="C383" i="42"/>
  <c r="C382" i="42"/>
  <c r="G382" i="42"/>
  <c r="E381" i="42"/>
  <c r="D381" i="42"/>
  <c r="C380" i="42"/>
  <c r="G380" i="42" s="1"/>
  <c r="C379" i="42"/>
  <c r="G379" i="42" s="1"/>
  <c r="C378" i="42"/>
  <c r="G378" i="42" s="1"/>
  <c r="C377" i="42"/>
  <c r="G377" i="42" s="1"/>
  <c r="C376" i="42"/>
  <c r="G376" i="42" s="1"/>
  <c r="C375" i="42"/>
  <c r="G375" i="42" s="1"/>
  <c r="C374" i="42"/>
  <c r="G374" i="42" s="1"/>
  <c r="C373" i="42"/>
  <c r="G373" i="42" s="1"/>
  <c r="C372" i="42"/>
  <c r="G372" i="42" s="1"/>
  <c r="C371" i="42"/>
  <c r="G371" i="42" s="1"/>
  <c r="E370" i="42"/>
  <c r="D370" i="42"/>
  <c r="C369" i="42"/>
  <c r="G369" i="42"/>
  <c r="G368" i="42"/>
  <c r="C368" i="42"/>
  <c r="C367" i="42"/>
  <c r="G367" i="42"/>
  <c r="G366" i="42"/>
  <c r="C366" i="42"/>
  <c r="C365" i="42"/>
  <c r="G365" i="42"/>
  <c r="G364" i="42"/>
  <c r="C364" i="42"/>
  <c r="C363" i="42"/>
  <c r="G363" i="42"/>
  <c r="G362" i="42"/>
  <c r="C362" i="42"/>
  <c r="C361" i="42"/>
  <c r="G361" i="42"/>
  <c r="G360" i="42"/>
  <c r="C360" i="42"/>
  <c r="E359" i="42"/>
  <c r="D359" i="42"/>
  <c r="C358" i="42"/>
  <c r="G358" i="42" s="1"/>
  <c r="C357" i="42"/>
  <c r="G357" i="42"/>
  <c r="C356" i="42"/>
  <c r="G356" i="42" s="1"/>
  <c r="C355" i="42"/>
  <c r="G355" i="42"/>
  <c r="C354" i="42"/>
  <c r="G354" i="42" s="1"/>
  <c r="C353" i="42"/>
  <c r="G353" i="42"/>
  <c r="C352" i="42"/>
  <c r="G352" i="42" s="1"/>
  <c r="C351" i="42"/>
  <c r="G351" i="42" s="1"/>
  <c r="C350" i="42"/>
  <c r="G349" i="42"/>
  <c r="C349" i="42"/>
  <c r="E348" i="42"/>
  <c r="D348" i="42"/>
  <c r="G347" i="42"/>
  <c r="C347" i="42"/>
  <c r="C346" i="42"/>
  <c r="G346" i="42" s="1"/>
  <c r="G345" i="42"/>
  <c r="C345" i="42"/>
  <c r="C344" i="42"/>
  <c r="G344" i="42" s="1"/>
  <c r="G343" i="42"/>
  <c r="C343" i="42"/>
  <c r="C342" i="42"/>
  <c r="G342" i="42" s="1"/>
  <c r="G341" i="42"/>
  <c r="C341" i="42"/>
  <c r="C340" i="42"/>
  <c r="G340" i="42" s="1"/>
  <c r="G339" i="42"/>
  <c r="C339" i="42"/>
  <c r="C338" i="42"/>
  <c r="G338" i="42" s="1"/>
  <c r="E337" i="42"/>
  <c r="D337" i="42"/>
  <c r="C336" i="42"/>
  <c r="G336" i="42" s="1"/>
  <c r="C335" i="42"/>
  <c r="G335" i="42" s="1"/>
  <c r="C334" i="42"/>
  <c r="G334" i="42" s="1"/>
  <c r="C333" i="42"/>
  <c r="G333" i="42" s="1"/>
  <c r="G332" i="42"/>
  <c r="C332" i="42"/>
  <c r="C331" i="42"/>
  <c r="G331" i="42" s="1"/>
  <c r="C330" i="42"/>
  <c r="G330" i="42" s="1"/>
  <c r="C329" i="42"/>
  <c r="G329" i="42" s="1"/>
  <c r="C328" i="42"/>
  <c r="C327" i="42"/>
  <c r="G327" i="42"/>
  <c r="E326" i="42"/>
  <c r="C329" i="39" s="1"/>
  <c r="E329" i="39" s="1"/>
  <c r="D326" i="42"/>
  <c r="C125" i="39" s="1"/>
  <c r="C325" i="42"/>
  <c r="G325" i="42"/>
  <c r="C324" i="42"/>
  <c r="G324" i="42" s="1"/>
  <c r="C323" i="42"/>
  <c r="G323" i="42"/>
  <c r="C322" i="42"/>
  <c r="G322" i="42" s="1"/>
  <c r="C321" i="42"/>
  <c r="G321" i="42"/>
  <c r="C320" i="42"/>
  <c r="G320" i="42" s="1"/>
  <c r="C319" i="42"/>
  <c r="G319" i="42"/>
  <c r="C318" i="42"/>
  <c r="G318" i="42" s="1"/>
  <c r="G317" i="42"/>
  <c r="G316" i="42"/>
  <c r="E315" i="42"/>
  <c r="D315" i="42"/>
  <c r="C314" i="42"/>
  <c r="G314" i="42"/>
  <c r="C313" i="42"/>
  <c r="G313" i="42" s="1"/>
  <c r="C312" i="42"/>
  <c r="G312" i="42"/>
  <c r="C311" i="42"/>
  <c r="G311" i="42" s="1"/>
  <c r="C310" i="42"/>
  <c r="G310" i="42"/>
  <c r="C309" i="42"/>
  <c r="G309" i="42" s="1"/>
  <c r="C308" i="42"/>
  <c r="G308" i="42"/>
  <c r="C307" i="42"/>
  <c r="G307" i="42" s="1"/>
  <c r="C306" i="42"/>
  <c r="G306" i="42"/>
  <c r="C305" i="42"/>
  <c r="G305" i="42" s="1"/>
  <c r="E304" i="42"/>
  <c r="D304" i="42"/>
  <c r="C303" i="42"/>
  <c r="G303" i="42" s="1"/>
  <c r="C302" i="42"/>
  <c r="G302" i="42"/>
  <c r="C301" i="42"/>
  <c r="G301" i="42" s="1"/>
  <c r="C300" i="42"/>
  <c r="G300" i="42"/>
  <c r="C299" i="42"/>
  <c r="G299" i="42" s="1"/>
  <c r="C298" i="42"/>
  <c r="G298" i="42"/>
  <c r="C297" i="42"/>
  <c r="G297" i="42" s="1"/>
  <c r="C296" i="42"/>
  <c r="G296" i="42"/>
  <c r="C295" i="42"/>
  <c r="G295" i="42" s="1"/>
  <c r="C294" i="42"/>
  <c r="C304" i="42"/>
  <c r="E293" i="42"/>
  <c r="C326" i="39" s="1"/>
  <c r="E326" i="39" s="1"/>
  <c r="D293" i="42"/>
  <c r="C292" i="42"/>
  <c r="G292" i="42" s="1"/>
  <c r="C291" i="42"/>
  <c r="G291" i="42" s="1"/>
  <c r="C290" i="42"/>
  <c r="G290" i="42" s="1"/>
  <c r="C289" i="42"/>
  <c r="G289" i="42" s="1"/>
  <c r="C288" i="42"/>
  <c r="G288" i="42" s="1"/>
  <c r="C287" i="42"/>
  <c r="G287" i="42" s="1"/>
  <c r="C286" i="42"/>
  <c r="G286" i="42" s="1"/>
  <c r="C285" i="42"/>
  <c r="G285" i="42" s="1"/>
  <c r="C284" i="42"/>
  <c r="G284" i="42" s="1"/>
  <c r="G283" i="42"/>
  <c r="E282" i="42"/>
  <c r="D282" i="42"/>
  <c r="C281" i="42"/>
  <c r="G281" i="42" s="1"/>
  <c r="C280" i="42"/>
  <c r="G280" i="42"/>
  <c r="C279" i="42"/>
  <c r="G279" i="42" s="1"/>
  <c r="C278" i="42"/>
  <c r="G278" i="42"/>
  <c r="C277" i="42"/>
  <c r="G277" i="42" s="1"/>
  <c r="C276" i="42"/>
  <c r="G276" i="42"/>
  <c r="C275" i="42"/>
  <c r="G275" i="42" s="1"/>
  <c r="C274" i="42"/>
  <c r="G274" i="42"/>
  <c r="C273" i="42"/>
  <c r="G273" i="42" s="1"/>
  <c r="C272" i="42"/>
  <c r="G272" i="42"/>
  <c r="E271" i="42"/>
  <c r="D271" i="42"/>
  <c r="C270" i="42"/>
  <c r="G270" i="42"/>
  <c r="C269" i="42"/>
  <c r="G269" i="42" s="1"/>
  <c r="C268" i="42"/>
  <c r="G268" i="42"/>
  <c r="G267" i="42"/>
  <c r="C267" i="42"/>
  <c r="C266" i="42"/>
  <c r="G266" i="42"/>
  <c r="G265" i="42"/>
  <c r="C265" i="42"/>
  <c r="C264" i="42"/>
  <c r="G264" i="42"/>
  <c r="G263" i="42"/>
  <c r="C263" i="42"/>
  <c r="C262" i="42"/>
  <c r="G262" i="42"/>
  <c r="G261" i="42"/>
  <c r="C261" i="42"/>
  <c r="E260" i="42"/>
  <c r="C323" i="39" s="1"/>
  <c r="E323" i="39" s="1"/>
  <c r="D260" i="42"/>
  <c r="C259" i="42"/>
  <c r="G259" i="42" s="1"/>
  <c r="C258" i="42"/>
  <c r="G258" i="42" s="1"/>
  <c r="C257" i="42"/>
  <c r="G257" i="42" s="1"/>
  <c r="C256" i="42"/>
  <c r="G256" i="42" s="1"/>
  <c r="C255" i="42"/>
  <c r="G255" i="42" s="1"/>
  <c r="C254" i="42"/>
  <c r="G254" i="42" s="1"/>
  <c r="C253" i="42"/>
  <c r="G253" i="42" s="1"/>
  <c r="C252" i="42"/>
  <c r="G252" i="42"/>
  <c r="C251" i="42"/>
  <c r="G251" i="42" s="1"/>
  <c r="G250" i="42"/>
  <c r="E249" i="42"/>
  <c r="D249" i="42"/>
  <c r="C248" i="42"/>
  <c r="G248" i="42" s="1"/>
  <c r="C247" i="42"/>
  <c r="G247" i="42" s="1"/>
  <c r="C246" i="42"/>
  <c r="G246" i="42" s="1"/>
  <c r="C245" i="42"/>
  <c r="G245" i="42" s="1"/>
  <c r="C244" i="42"/>
  <c r="G244" i="42" s="1"/>
  <c r="C243" i="42"/>
  <c r="G243" i="42" s="1"/>
  <c r="C242" i="42"/>
  <c r="G242" i="42" s="1"/>
  <c r="C241" i="42"/>
  <c r="G241" i="42" s="1"/>
  <c r="C240" i="42"/>
  <c r="G240" i="42"/>
  <c r="C239" i="42"/>
  <c r="C249" i="42" s="1"/>
  <c r="G249" i="42" s="1"/>
  <c r="E238" i="42"/>
  <c r="D238" i="42"/>
  <c r="C237" i="42"/>
  <c r="G237" i="42" s="1"/>
  <c r="C236" i="42"/>
  <c r="G236" i="42" s="1"/>
  <c r="C235" i="42"/>
  <c r="G235" i="42" s="1"/>
  <c r="C234" i="42"/>
  <c r="G234" i="42" s="1"/>
  <c r="C233" i="42"/>
  <c r="G233" i="42" s="1"/>
  <c r="C232" i="42"/>
  <c r="G232" i="42" s="1"/>
  <c r="C231" i="42"/>
  <c r="G231" i="42" s="1"/>
  <c r="C230" i="42"/>
  <c r="G230" i="42" s="1"/>
  <c r="C229" i="42"/>
  <c r="G229" i="42" s="1"/>
  <c r="C228" i="42"/>
  <c r="G228" i="42" s="1"/>
  <c r="E227" i="42"/>
  <c r="D227" i="42"/>
  <c r="C226" i="42"/>
  <c r="G226" i="42" s="1"/>
  <c r="C225" i="42"/>
  <c r="G225" i="42" s="1"/>
  <c r="C224" i="42"/>
  <c r="G224" i="42" s="1"/>
  <c r="C223" i="42"/>
  <c r="G223" i="42" s="1"/>
  <c r="C222" i="42"/>
  <c r="G222" i="42" s="1"/>
  <c r="C221" i="42"/>
  <c r="G221" i="42" s="1"/>
  <c r="C220" i="42"/>
  <c r="G220" i="42" s="1"/>
  <c r="C219" i="42"/>
  <c r="G219" i="42" s="1"/>
  <c r="C218" i="42"/>
  <c r="G218" i="42" s="1"/>
  <c r="C217" i="42"/>
  <c r="G217" i="42" s="1"/>
  <c r="C227" i="42"/>
  <c r="G227" i="42" s="1"/>
  <c r="E216" i="42"/>
  <c r="D216" i="42"/>
  <c r="C215" i="42"/>
  <c r="G215" i="42" s="1"/>
  <c r="C214" i="42"/>
  <c r="G214" i="42" s="1"/>
  <c r="C213" i="42"/>
  <c r="G213" i="42" s="1"/>
  <c r="C212" i="42"/>
  <c r="G212" i="42" s="1"/>
  <c r="C211" i="42"/>
  <c r="G211" i="42" s="1"/>
  <c r="C210" i="42"/>
  <c r="G210" i="42" s="1"/>
  <c r="C209" i="42"/>
  <c r="G209" i="42" s="1"/>
  <c r="C208" i="42"/>
  <c r="G208" i="42" s="1"/>
  <c r="C207" i="42"/>
  <c r="G207" i="42" s="1"/>
  <c r="C206" i="42"/>
  <c r="G206" i="42" s="1"/>
  <c r="E205" i="42"/>
  <c r="D205" i="42"/>
  <c r="C204" i="42"/>
  <c r="G204" i="42" s="1"/>
  <c r="C203" i="42"/>
  <c r="G203" i="42" s="1"/>
  <c r="C202" i="42"/>
  <c r="G202" i="42" s="1"/>
  <c r="C201" i="42"/>
  <c r="G201" i="42" s="1"/>
  <c r="C200" i="42"/>
  <c r="G200" i="42" s="1"/>
  <c r="C199" i="42"/>
  <c r="G199" i="42" s="1"/>
  <c r="C198" i="42"/>
  <c r="G198" i="42" s="1"/>
  <c r="C197" i="42"/>
  <c r="G197" i="42" s="1"/>
  <c r="C196" i="42"/>
  <c r="G196" i="42" s="1"/>
  <c r="C195" i="42"/>
  <c r="C205" i="42" s="1"/>
  <c r="G205" i="42" s="1"/>
  <c r="E194" i="42"/>
  <c r="D194" i="42"/>
  <c r="C193" i="42"/>
  <c r="G193" i="42" s="1"/>
  <c r="C192" i="42"/>
  <c r="G192" i="42"/>
  <c r="C191" i="42"/>
  <c r="G191" i="42" s="1"/>
  <c r="C190" i="42"/>
  <c r="G190" i="42"/>
  <c r="C189" i="42"/>
  <c r="G189" i="42" s="1"/>
  <c r="C188" i="42"/>
  <c r="G188" i="42"/>
  <c r="C187" i="42"/>
  <c r="G187" i="42" s="1"/>
  <c r="C186" i="42"/>
  <c r="G186" i="42"/>
  <c r="C185" i="42"/>
  <c r="G185" i="42"/>
  <c r="C184" i="42"/>
  <c r="C194" i="42" s="1"/>
  <c r="E183" i="42"/>
  <c r="D183" i="42"/>
  <c r="C182" i="42"/>
  <c r="G182" i="42" s="1"/>
  <c r="C181" i="42"/>
  <c r="G181" i="42"/>
  <c r="C180" i="42"/>
  <c r="G180" i="42" s="1"/>
  <c r="C179" i="42"/>
  <c r="G179" i="42"/>
  <c r="C178" i="42"/>
  <c r="G178" i="42" s="1"/>
  <c r="C177" i="42"/>
  <c r="G177" i="42"/>
  <c r="C176" i="42"/>
  <c r="G176" i="42" s="1"/>
  <c r="C175" i="42"/>
  <c r="G175" i="42"/>
  <c r="C174" i="42"/>
  <c r="G174" i="42" s="1"/>
  <c r="C173" i="42"/>
  <c r="G173" i="42"/>
  <c r="E172" i="42"/>
  <c r="D172" i="42"/>
  <c r="C171" i="42"/>
  <c r="G171" i="42"/>
  <c r="C170" i="42"/>
  <c r="G170" i="42" s="1"/>
  <c r="C169" i="42"/>
  <c r="G169" i="42"/>
  <c r="G168" i="42"/>
  <c r="C168" i="42"/>
  <c r="C167" i="42"/>
  <c r="G167" i="42"/>
  <c r="G166" i="42"/>
  <c r="C166" i="42"/>
  <c r="C165" i="42"/>
  <c r="G165" i="42"/>
  <c r="C164" i="42"/>
  <c r="G164" i="42" s="1"/>
  <c r="C163" i="42"/>
  <c r="G163" i="42"/>
  <c r="C162" i="42"/>
  <c r="G162" i="42" s="1"/>
  <c r="E161" i="42"/>
  <c r="D161" i="42"/>
  <c r="C160" i="42"/>
  <c r="G160" i="42" s="1"/>
  <c r="C159" i="42"/>
  <c r="G159" i="42"/>
  <c r="C158" i="42"/>
  <c r="G158" i="42" s="1"/>
  <c r="C157" i="42"/>
  <c r="G157" i="42"/>
  <c r="C156" i="42"/>
  <c r="G156" i="42" s="1"/>
  <c r="C155" i="42"/>
  <c r="G155" i="42"/>
  <c r="C154" i="42"/>
  <c r="G154" i="42" s="1"/>
  <c r="C153" i="42"/>
  <c r="G153" i="42"/>
  <c r="C152" i="42"/>
  <c r="G152" i="42" s="1"/>
  <c r="C151" i="42"/>
  <c r="G151" i="42"/>
  <c r="E150" i="42"/>
  <c r="D150" i="42"/>
  <c r="C149" i="42"/>
  <c r="G149" i="42"/>
  <c r="C148" i="42"/>
  <c r="G148" i="42" s="1"/>
  <c r="C147" i="42"/>
  <c r="G147" i="42"/>
  <c r="C146" i="42"/>
  <c r="G146" i="42" s="1"/>
  <c r="C145" i="42"/>
  <c r="G145" i="42"/>
  <c r="C144" i="42"/>
  <c r="G144" i="42" s="1"/>
  <c r="C143" i="42"/>
  <c r="G143" i="42"/>
  <c r="C142" i="42"/>
  <c r="G142" i="42" s="1"/>
  <c r="C141" i="42"/>
  <c r="C150" i="42"/>
  <c r="G150" i="42" s="1"/>
  <c r="G141" i="42"/>
  <c r="C140" i="42"/>
  <c r="G140" i="42"/>
  <c r="E139" i="42"/>
  <c r="D139" i="42"/>
  <c r="C138" i="42"/>
  <c r="G138" i="42" s="1"/>
  <c r="C137" i="42"/>
  <c r="G137" i="42"/>
  <c r="C136" i="42"/>
  <c r="G136" i="42" s="1"/>
  <c r="C135" i="42"/>
  <c r="G135" i="42"/>
  <c r="C134" i="42"/>
  <c r="G134" i="42" s="1"/>
  <c r="C133" i="42"/>
  <c r="G133" i="42"/>
  <c r="C132" i="42"/>
  <c r="G132" i="42" s="1"/>
  <c r="C131" i="42"/>
  <c r="G131" i="42"/>
  <c r="C130" i="42"/>
  <c r="G130" i="42" s="1"/>
  <c r="C129" i="42"/>
  <c r="C139" i="42"/>
  <c r="G139" i="42" s="1"/>
  <c r="G129" i="42"/>
  <c r="E128" i="42"/>
  <c r="C311" i="39" s="1"/>
  <c r="E311" i="39" s="1"/>
  <c r="D128" i="42"/>
  <c r="C127" i="42"/>
  <c r="G127" i="42" s="1"/>
  <c r="C126" i="42"/>
  <c r="G126" i="42"/>
  <c r="C125" i="42"/>
  <c r="G125" i="42" s="1"/>
  <c r="C124" i="42"/>
  <c r="G124" i="42"/>
  <c r="C123" i="42"/>
  <c r="G123" i="42" s="1"/>
  <c r="C122" i="42"/>
  <c r="G122" i="42"/>
  <c r="C121" i="42"/>
  <c r="G121" i="42" s="1"/>
  <c r="C120" i="42"/>
  <c r="G120" i="42"/>
  <c r="C119" i="42"/>
  <c r="C128" i="42" s="1"/>
  <c r="G128" i="42" s="1"/>
  <c r="G119" i="42"/>
  <c r="G118" i="42"/>
  <c r="E117" i="42"/>
  <c r="D117" i="42"/>
  <c r="C116" i="42"/>
  <c r="G116" i="42" s="1"/>
  <c r="C115" i="42"/>
  <c r="G115" i="42" s="1"/>
  <c r="C114" i="42"/>
  <c r="G114" i="42" s="1"/>
  <c r="C113" i="42"/>
  <c r="G113" i="42" s="1"/>
  <c r="C112" i="42"/>
  <c r="G112" i="42" s="1"/>
  <c r="C111" i="42"/>
  <c r="G111" i="42" s="1"/>
  <c r="C110" i="42"/>
  <c r="G110" i="42" s="1"/>
  <c r="C109" i="42"/>
  <c r="G109" i="42" s="1"/>
  <c r="C108" i="42"/>
  <c r="G108" i="42" s="1"/>
  <c r="C107" i="42"/>
  <c r="E106" i="42"/>
  <c r="D106" i="42"/>
  <c r="C105" i="42"/>
  <c r="G105" i="42" s="1"/>
  <c r="G104" i="42"/>
  <c r="C104" i="42"/>
  <c r="C103" i="42"/>
  <c r="G103" i="42" s="1"/>
  <c r="G102" i="42"/>
  <c r="C102" i="42"/>
  <c r="C101" i="42"/>
  <c r="G101" i="42" s="1"/>
  <c r="G100" i="42"/>
  <c r="C100" i="42"/>
  <c r="C99" i="42"/>
  <c r="G99" i="42" s="1"/>
  <c r="G98" i="42"/>
  <c r="C98" i="42"/>
  <c r="C97" i="42"/>
  <c r="G97" i="42" s="1"/>
  <c r="G96" i="42"/>
  <c r="C96" i="42"/>
  <c r="C106" i="42"/>
  <c r="G106" i="42" s="1"/>
  <c r="E95" i="42"/>
  <c r="D95" i="42"/>
  <c r="C94" i="42"/>
  <c r="G94" i="42"/>
  <c r="G93" i="42"/>
  <c r="C93" i="42"/>
  <c r="C92" i="42"/>
  <c r="G92" i="42"/>
  <c r="G91" i="42"/>
  <c r="C91" i="42"/>
  <c r="C90" i="42"/>
  <c r="G90" i="42"/>
  <c r="G89" i="42"/>
  <c r="C89" i="42"/>
  <c r="C88" i="42"/>
  <c r="G88" i="42"/>
  <c r="G87" i="42"/>
  <c r="C87" i="42"/>
  <c r="C86" i="42"/>
  <c r="G86" i="42"/>
  <c r="G85" i="42"/>
  <c r="C85" i="42"/>
  <c r="E84" i="42"/>
  <c r="D84" i="42"/>
  <c r="C83" i="42"/>
  <c r="G83" i="42" s="1"/>
  <c r="C82" i="42"/>
  <c r="G82" i="42"/>
  <c r="C81" i="42"/>
  <c r="G81" i="42" s="1"/>
  <c r="C80" i="42"/>
  <c r="G80" i="42"/>
  <c r="G79" i="42"/>
  <c r="C79" i="42"/>
  <c r="C78" i="42"/>
  <c r="G78" i="42"/>
  <c r="G77" i="42"/>
  <c r="C77" i="42"/>
  <c r="C76" i="42"/>
  <c r="G76" i="42"/>
  <c r="G75" i="42"/>
  <c r="C75" i="42"/>
  <c r="C74" i="42"/>
  <c r="C84" i="42"/>
  <c r="E73" i="42"/>
  <c r="D73" i="42"/>
  <c r="C72" i="42"/>
  <c r="G72" i="42" s="1"/>
  <c r="G71" i="42"/>
  <c r="C71" i="42"/>
  <c r="C70" i="42"/>
  <c r="G70" i="42" s="1"/>
  <c r="G69" i="42"/>
  <c r="C69" i="42"/>
  <c r="C68" i="42"/>
  <c r="G68" i="42" s="1"/>
  <c r="G67" i="42"/>
  <c r="C67" i="42"/>
  <c r="C66" i="42"/>
  <c r="G66" i="42" s="1"/>
  <c r="G65" i="42"/>
  <c r="C65" i="42"/>
  <c r="C64" i="42"/>
  <c r="G64" i="42" s="1"/>
  <c r="G63" i="42"/>
  <c r="C63" i="42"/>
  <c r="E62" i="42"/>
  <c r="D62" i="42"/>
  <c r="C61" i="42"/>
  <c r="G61" i="42" s="1"/>
  <c r="G60" i="42"/>
  <c r="C60" i="42"/>
  <c r="C59" i="42"/>
  <c r="G59" i="42" s="1"/>
  <c r="G58" i="42"/>
  <c r="C58" i="42"/>
  <c r="C57" i="42"/>
  <c r="G57" i="42" s="1"/>
  <c r="G56" i="42"/>
  <c r="C56" i="42"/>
  <c r="C55" i="42"/>
  <c r="G55" i="42" s="1"/>
  <c r="G54" i="42"/>
  <c r="C54" i="42"/>
  <c r="C53" i="42"/>
  <c r="G53" i="42" s="1"/>
  <c r="G52" i="42"/>
  <c r="C52" i="42"/>
  <c r="E51" i="42"/>
  <c r="D51" i="42"/>
  <c r="C50" i="42"/>
  <c r="G50" i="42" s="1"/>
  <c r="C49" i="42"/>
  <c r="G49" i="42" s="1"/>
  <c r="C48" i="42"/>
  <c r="G48" i="42" s="1"/>
  <c r="C47" i="42"/>
  <c r="G47" i="42" s="1"/>
  <c r="C46" i="42"/>
  <c r="G46" i="42" s="1"/>
  <c r="C45" i="42"/>
  <c r="G45" i="42" s="1"/>
  <c r="C44" i="42"/>
  <c r="G44" i="42" s="1"/>
  <c r="C43" i="42"/>
  <c r="G43" i="42" s="1"/>
  <c r="C42" i="42"/>
  <c r="G42" i="42" s="1"/>
  <c r="C41" i="42"/>
  <c r="E40" i="42"/>
  <c r="D40" i="42"/>
  <c r="C39" i="42"/>
  <c r="G39" i="42" s="1"/>
  <c r="C38" i="42"/>
  <c r="G38" i="42" s="1"/>
  <c r="C37" i="42"/>
  <c r="G37" i="42" s="1"/>
  <c r="C36" i="42"/>
  <c r="G36" i="42" s="1"/>
  <c r="C35" i="42"/>
  <c r="G35" i="42" s="1"/>
  <c r="C34" i="42"/>
  <c r="G34" i="42" s="1"/>
  <c r="C33" i="42"/>
  <c r="G33" i="42" s="1"/>
  <c r="C32" i="42"/>
  <c r="G32" i="42" s="1"/>
  <c r="C31" i="42"/>
  <c r="G31" i="42" s="1"/>
  <c r="C30" i="42"/>
  <c r="E29" i="42"/>
  <c r="D29" i="42"/>
  <c r="C28" i="42"/>
  <c r="G28" i="42" s="1"/>
  <c r="G27" i="42"/>
  <c r="C27" i="42"/>
  <c r="C26" i="42"/>
  <c r="G26" i="42" s="1"/>
  <c r="G25" i="42"/>
  <c r="C25" i="42"/>
  <c r="C24" i="42"/>
  <c r="G24" i="42" s="1"/>
  <c r="G23" i="42"/>
  <c r="C23" i="42"/>
  <c r="C22" i="42"/>
  <c r="G22" i="42" s="1"/>
  <c r="G21" i="42"/>
  <c r="C21" i="42"/>
  <c r="C20" i="42"/>
  <c r="G20" i="42" s="1"/>
  <c r="C19" i="42"/>
  <c r="G19" i="42" s="1"/>
  <c r="E18" i="42"/>
  <c r="D18" i="42"/>
  <c r="C17" i="42"/>
  <c r="G17" i="42" s="1"/>
  <c r="C16" i="42"/>
  <c r="G16" i="42" s="1"/>
  <c r="C15" i="42"/>
  <c r="G15" i="42" s="1"/>
  <c r="C14" i="42"/>
  <c r="G14" i="42" s="1"/>
  <c r="C13" i="42"/>
  <c r="G13" i="42" s="1"/>
  <c r="C12" i="42"/>
  <c r="G12" i="42" s="1"/>
  <c r="C11" i="42"/>
  <c r="G11" i="42" s="1"/>
  <c r="C10" i="42"/>
  <c r="G10" i="42" s="1"/>
  <c r="C9" i="42"/>
  <c r="G9" i="42" s="1"/>
  <c r="C8" i="42"/>
  <c r="G8" i="42" s="1"/>
  <c r="C294" i="41"/>
  <c r="G294" i="41" s="1"/>
  <c r="C8" i="41"/>
  <c r="C9" i="41"/>
  <c r="G9" i="41" s="1"/>
  <c r="E732" i="41"/>
  <c r="C299" i="39"/>
  <c r="E299" i="39"/>
  <c r="D732" i="41"/>
  <c r="C731" i="41"/>
  <c r="G731" i="41"/>
  <c r="C730" i="41"/>
  <c r="G730" i="41" s="1"/>
  <c r="C729" i="41"/>
  <c r="G729" i="41"/>
  <c r="C728" i="41"/>
  <c r="G728" i="41" s="1"/>
  <c r="C727" i="41"/>
  <c r="G727" i="41" s="1"/>
  <c r="C726" i="41"/>
  <c r="G726" i="41"/>
  <c r="C725" i="41"/>
  <c r="G725" i="41" s="1"/>
  <c r="C724" i="41"/>
  <c r="G724" i="41" s="1"/>
  <c r="C723" i="41"/>
  <c r="G723" i="41"/>
  <c r="C722" i="41"/>
  <c r="G722" i="41"/>
  <c r="E721" i="41"/>
  <c r="C298" i="39"/>
  <c r="E298" i="39" s="1"/>
  <c r="D721" i="41"/>
  <c r="C720" i="41"/>
  <c r="G720" i="41" s="1"/>
  <c r="C719" i="41"/>
  <c r="G719" i="41" s="1"/>
  <c r="C718" i="41"/>
  <c r="G718" i="41"/>
  <c r="C717" i="41"/>
  <c r="G717" i="41" s="1"/>
  <c r="C716" i="41"/>
  <c r="G716" i="41" s="1"/>
  <c r="C715" i="41"/>
  <c r="G715" i="41"/>
  <c r="C714" i="41"/>
  <c r="G714" i="41"/>
  <c r="C713" i="41"/>
  <c r="G713" i="41"/>
  <c r="C712" i="41"/>
  <c r="G712" i="41" s="1"/>
  <c r="C711" i="41"/>
  <c r="C721" i="41"/>
  <c r="G721" i="41"/>
  <c r="E710" i="41"/>
  <c r="C297" i="39" s="1"/>
  <c r="E297" i="39"/>
  <c r="D710" i="41"/>
  <c r="C709" i="41"/>
  <c r="G709" i="41" s="1"/>
  <c r="C708" i="41"/>
  <c r="G708" i="41" s="1"/>
  <c r="C707" i="41"/>
  <c r="G707" i="41" s="1"/>
  <c r="C706" i="41"/>
  <c r="G706" i="41"/>
  <c r="C705" i="41"/>
  <c r="G705" i="41" s="1"/>
  <c r="C704" i="41"/>
  <c r="G704" i="41" s="1"/>
  <c r="C703" i="41"/>
  <c r="G703" i="41"/>
  <c r="C702" i="41"/>
  <c r="G702" i="41"/>
  <c r="C701" i="41"/>
  <c r="G701" i="41"/>
  <c r="C700" i="41"/>
  <c r="G700" i="41" s="1"/>
  <c r="E699" i="41"/>
  <c r="C296" i="39"/>
  <c r="E296" i="39"/>
  <c r="D699" i="41"/>
  <c r="C698" i="41"/>
  <c r="G698" i="41"/>
  <c r="C697" i="41"/>
  <c r="G697" i="41" s="1"/>
  <c r="C696" i="41"/>
  <c r="G696" i="41" s="1"/>
  <c r="C695" i="41"/>
  <c r="G695" i="41"/>
  <c r="C694" i="41"/>
  <c r="G694" i="41"/>
  <c r="C693" i="41"/>
  <c r="G693" i="41"/>
  <c r="C692" i="41"/>
  <c r="G692" i="41" s="1"/>
  <c r="C691" i="41"/>
  <c r="G691" i="41"/>
  <c r="C690" i="41"/>
  <c r="G690" i="41" s="1"/>
  <c r="C689" i="41"/>
  <c r="G689" i="41"/>
  <c r="E688" i="41"/>
  <c r="C295" i="39" s="1"/>
  <c r="E295" i="39" s="1"/>
  <c r="D688" i="41"/>
  <c r="C687" i="41"/>
  <c r="G687" i="41" s="1"/>
  <c r="C686" i="41"/>
  <c r="G686" i="41"/>
  <c r="C685" i="41"/>
  <c r="G685" i="41" s="1"/>
  <c r="C684" i="41"/>
  <c r="G684" i="41"/>
  <c r="C683" i="41"/>
  <c r="G683" i="41" s="1"/>
  <c r="C682" i="41"/>
  <c r="G682" i="41"/>
  <c r="C681" i="41"/>
  <c r="G681" i="41" s="1"/>
  <c r="C680" i="41"/>
  <c r="C679" i="41"/>
  <c r="G679" i="41"/>
  <c r="C678" i="41"/>
  <c r="G678" i="41"/>
  <c r="E677" i="41"/>
  <c r="C294" i="39"/>
  <c r="E294" i="39"/>
  <c r="D677" i="41"/>
  <c r="C676" i="41"/>
  <c r="G676" i="41" s="1"/>
  <c r="C675" i="41"/>
  <c r="G675" i="41"/>
  <c r="C674" i="41"/>
  <c r="C673" i="41"/>
  <c r="G673" i="41"/>
  <c r="C672" i="41"/>
  <c r="G672" i="41" s="1"/>
  <c r="C671" i="41"/>
  <c r="G671" i="41"/>
  <c r="C670" i="41"/>
  <c r="C669" i="41"/>
  <c r="G669" i="41"/>
  <c r="C668" i="41"/>
  <c r="G668" i="41" s="1"/>
  <c r="C667" i="41"/>
  <c r="G667" i="41"/>
  <c r="E666" i="41"/>
  <c r="C293" i="39"/>
  <c r="E293" i="39" s="1"/>
  <c r="D666" i="41"/>
  <c r="C665" i="41"/>
  <c r="G665" i="41" s="1"/>
  <c r="C664" i="41"/>
  <c r="G664" i="41"/>
  <c r="C663" i="41"/>
  <c r="G663" i="41" s="1"/>
  <c r="C662" i="41"/>
  <c r="G662" i="41" s="1"/>
  <c r="C661" i="41"/>
  <c r="G661" i="41"/>
  <c r="C660" i="41"/>
  <c r="G660" i="41" s="1"/>
  <c r="C659" i="41"/>
  <c r="G659" i="41"/>
  <c r="C658" i="41"/>
  <c r="G658" i="41" s="1"/>
  <c r="C657" i="41"/>
  <c r="G657" i="41"/>
  <c r="E655" i="41"/>
  <c r="C292" i="39" s="1"/>
  <c r="E292" i="39"/>
  <c r="D655" i="41"/>
  <c r="C654" i="41"/>
  <c r="G654" i="41" s="1"/>
  <c r="C653" i="41"/>
  <c r="G653" i="41"/>
  <c r="C652" i="41"/>
  <c r="G652" i="41" s="1"/>
  <c r="C651" i="41"/>
  <c r="G651" i="41"/>
  <c r="C650" i="41"/>
  <c r="G650" i="41" s="1"/>
  <c r="C649" i="41"/>
  <c r="G649" i="41"/>
  <c r="C648" i="41"/>
  <c r="G648" i="41" s="1"/>
  <c r="C647" i="41"/>
  <c r="G647" i="41" s="1"/>
  <c r="C646" i="41"/>
  <c r="G646" i="41"/>
  <c r="C645" i="41"/>
  <c r="G645" i="41" s="1"/>
  <c r="E644" i="41"/>
  <c r="C291" i="39" s="1"/>
  <c r="E291" i="39" s="1"/>
  <c r="D644" i="41"/>
  <c r="C643" i="41"/>
  <c r="G643" i="41"/>
  <c r="C642" i="41"/>
  <c r="G642" i="41"/>
  <c r="C641" i="41"/>
  <c r="G641" i="41"/>
  <c r="C640" i="41"/>
  <c r="G640" i="41" s="1"/>
  <c r="C639" i="41"/>
  <c r="G639" i="41"/>
  <c r="C638" i="41"/>
  <c r="G638" i="41" s="1"/>
  <c r="C637" i="41"/>
  <c r="G637" i="41"/>
  <c r="C636" i="41"/>
  <c r="G636" i="41" s="1"/>
  <c r="C635" i="41"/>
  <c r="C634" i="41"/>
  <c r="E633" i="41"/>
  <c r="C290" i="39"/>
  <c r="E290" i="39" s="1"/>
  <c r="D633" i="41"/>
  <c r="C632" i="41"/>
  <c r="G632" i="41" s="1"/>
  <c r="C631" i="41"/>
  <c r="G631" i="41" s="1"/>
  <c r="C630" i="41"/>
  <c r="G630" i="41"/>
  <c r="C629" i="41"/>
  <c r="G629" i="41" s="1"/>
  <c r="C628" i="41"/>
  <c r="G628" i="41" s="1"/>
  <c r="C627" i="41"/>
  <c r="G627" i="41"/>
  <c r="C626" i="41"/>
  <c r="G626" i="41" s="1"/>
  <c r="C625" i="41"/>
  <c r="G625" i="41"/>
  <c r="C624" i="41"/>
  <c r="G624" i="41" s="1"/>
  <c r="C623" i="41"/>
  <c r="G623" i="41" s="1"/>
  <c r="E622" i="41"/>
  <c r="C289" i="39"/>
  <c r="E289" i="39" s="1"/>
  <c r="D622" i="41"/>
  <c r="C621" i="41"/>
  <c r="G621" i="41"/>
  <c r="C620" i="41"/>
  <c r="G620" i="41"/>
  <c r="C619" i="41"/>
  <c r="G619" i="41"/>
  <c r="C618" i="41"/>
  <c r="G618" i="41"/>
  <c r="C617" i="41"/>
  <c r="G617" i="41" s="1"/>
  <c r="C616" i="41"/>
  <c r="G616" i="41" s="1"/>
  <c r="C615" i="41"/>
  <c r="G615" i="41"/>
  <c r="C614" i="41"/>
  <c r="G614" i="41" s="1"/>
  <c r="C613" i="41"/>
  <c r="G613" i="41"/>
  <c r="C612" i="41"/>
  <c r="G612" i="41" s="1"/>
  <c r="E611" i="41"/>
  <c r="C288" i="39"/>
  <c r="E288" i="39"/>
  <c r="D611" i="41"/>
  <c r="C610" i="41"/>
  <c r="G610" i="41"/>
  <c r="C609" i="41"/>
  <c r="G609" i="41" s="1"/>
  <c r="C608" i="41"/>
  <c r="G608" i="41"/>
  <c r="C607" i="41"/>
  <c r="G607" i="41" s="1"/>
  <c r="C606" i="41"/>
  <c r="G606" i="41"/>
  <c r="C605" i="41"/>
  <c r="G605" i="41" s="1"/>
  <c r="C604" i="41"/>
  <c r="G604" i="41"/>
  <c r="C603" i="41"/>
  <c r="G603" i="41" s="1"/>
  <c r="C602" i="41"/>
  <c r="G602" i="41"/>
  <c r="C601" i="41"/>
  <c r="G601" i="41" s="1"/>
  <c r="E600" i="41"/>
  <c r="C287" i="39"/>
  <c r="E287" i="39"/>
  <c r="D600" i="41"/>
  <c r="C599" i="41"/>
  <c r="G599" i="41"/>
  <c r="C598" i="41"/>
  <c r="G598" i="41" s="1"/>
  <c r="C597" i="41"/>
  <c r="G597" i="41"/>
  <c r="C596" i="41"/>
  <c r="G596" i="41" s="1"/>
  <c r="C595" i="41"/>
  <c r="G595" i="41"/>
  <c r="C594" i="41"/>
  <c r="G594" i="41" s="1"/>
  <c r="C593" i="41"/>
  <c r="G593" i="41" s="1"/>
  <c r="C592" i="41"/>
  <c r="G592" i="41"/>
  <c r="C591" i="41"/>
  <c r="G591" i="41" s="1"/>
  <c r="C590" i="41"/>
  <c r="G590" i="41"/>
  <c r="E589" i="41"/>
  <c r="C286" i="39" s="1"/>
  <c r="E286" i="39"/>
  <c r="D589" i="41"/>
  <c r="C588" i="41"/>
  <c r="G588" i="41"/>
  <c r="C587" i="41"/>
  <c r="G587" i="41" s="1"/>
  <c r="C586" i="41"/>
  <c r="G586" i="41"/>
  <c r="C585" i="41"/>
  <c r="G585" i="41" s="1"/>
  <c r="C584" i="41"/>
  <c r="G584" i="41"/>
  <c r="C583" i="41"/>
  <c r="G583" i="41" s="1"/>
  <c r="C582" i="41"/>
  <c r="G582" i="41"/>
  <c r="C581" i="41"/>
  <c r="G581" i="41" s="1"/>
  <c r="C580" i="41"/>
  <c r="G580" i="41"/>
  <c r="C579" i="41"/>
  <c r="G579" i="41" s="1"/>
  <c r="E578" i="41"/>
  <c r="C285" i="39"/>
  <c r="E285" i="39"/>
  <c r="D578" i="41"/>
  <c r="C577" i="41"/>
  <c r="G577" i="41" s="1"/>
  <c r="C576" i="41"/>
  <c r="G576" i="41"/>
  <c r="C575" i="41"/>
  <c r="G575" i="41" s="1"/>
  <c r="C574" i="41"/>
  <c r="G574" i="41"/>
  <c r="C573" i="41"/>
  <c r="G573" i="41" s="1"/>
  <c r="C572" i="41"/>
  <c r="G572" i="41"/>
  <c r="C571" i="41"/>
  <c r="G571" i="41" s="1"/>
  <c r="C570" i="41"/>
  <c r="G570" i="41"/>
  <c r="C569" i="41"/>
  <c r="G569" i="41" s="1"/>
  <c r="C568" i="41"/>
  <c r="G568" i="41"/>
  <c r="E567" i="41"/>
  <c r="C284" i="39"/>
  <c r="E284" i="39" s="1"/>
  <c r="D567" i="41"/>
  <c r="C566" i="41"/>
  <c r="G566" i="41" s="1"/>
  <c r="C565" i="41"/>
  <c r="G565" i="41" s="1"/>
  <c r="C564" i="41"/>
  <c r="G564" i="41"/>
  <c r="C563" i="41"/>
  <c r="G563" i="41" s="1"/>
  <c r="C562" i="41"/>
  <c r="G562" i="41"/>
  <c r="C561" i="41"/>
  <c r="G561" i="41" s="1"/>
  <c r="C560" i="41"/>
  <c r="G560" i="41"/>
  <c r="C559" i="41"/>
  <c r="G559" i="41" s="1"/>
  <c r="C558" i="41"/>
  <c r="G558" i="41" s="1"/>
  <c r="C557" i="41"/>
  <c r="G557" i="41" s="1"/>
  <c r="E556" i="41"/>
  <c r="C283" i="39"/>
  <c r="E283" i="39" s="1"/>
  <c r="D556" i="41"/>
  <c r="C555" i="41"/>
  <c r="G555" i="41"/>
  <c r="C554" i="41"/>
  <c r="G554" i="41" s="1"/>
  <c r="C553" i="41"/>
  <c r="G553" i="41" s="1"/>
  <c r="C552" i="41"/>
  <c r="G552" i="41" s="1"/>
  <c r="C551" i="41"/>
  <c r="G551" i="41"/>
  <c r="C550" i="41"/>
  <c r="G550" i="41" s="1"/>
  <c r="C549" i="41"/>
  <c r="G549" i="41"/>
  <c r="C548" i="41"/>
  <c r="G548" i="41" s="1"/>
  <c r="E545" i="41"/>
  <c r="C282" i="39"/>
  <c r="E282" i="39"/>
  <c r="D545" i="41"/>
  <c r="C544" i="41"/>
  <c r="G544" i="41"/>
  <c r="C543" i="41"/>
  <c r="G543" i="41" s="1"/>
  <c r="C542" i="41"/>
  <c r="G542" i="41"/>
  <c r="C541" i="41"/>
  <c r="G541" i="41" s="1"/>
  <c r="C540" i="41"/>
  <c r="G540" i="41"/>
  <c r="C539" i="41"/>
  <c r="G539" i="41" s="1"/>
  <c r="C538" i="41"/>
  <c r="G538" i="41"/>
  <c r="C537" i="41"/>
  <c r="G537" i="41" s="1"/>
  <c r="C536" i="41"/>
  <c r="G536" i="41"/>
  <c r="E534" i="41"/>
  <c r="C281" i="39"/>
  <c r="E281" i="39" s="1"/>
  <c r="D534" i="41"/>
  <c r="C533" i="41"/>
  <c r="G533" i="41"/>
  <c r="C532" i="41"/>
  <c r="G532" i="41"/>
  <c r="C531" i="41"/>
  <c r="G531" i="41"/>
  <c r="C530" i="41"/>
  <c r="G530" i="41"/>
  <c r="C529" i="41"/>
  <c r="G529" i="41" s="1"/>
  <c r="C528" i="41"/>
  <c r="G528" i="41" s="1"/>
  <c r="C527" i="41"/>
  <c r="G527" i="41"/>
  <c r="C526" i="41"/>
  <c r="G526" i="41" s="1"/>
  <c r="C525" i="41"/>
  <c r="G525" i="41"/>
  <c r="E523" i="41"/>
  <c r="C280" i="39" s="1"/>
  <c r="E280" i="39" s="1"/>
  <c r="D523" i="41"/>
  <c r="C522" i="41"/>
  <c r="G522" i="41" s="1"/>
  <c r="C521" i="41"/>
  <c r="G521" i="41"/>
  <c r="C520" i="41"/>
  <c r="G520" i="41" s="1"/>
  <c r="C519" i="41"/>
  <c r="G519" i="41"/>
  <c r="C518" i="41"/>
  <c r="G518" i="41" s="1"/>
  <c r="C517" i="41"/>
  <c r="G517" i="41"/>
  <c r="C516" i="41"/>
  <c r="G516" i="41" s="1"/>
  <c r="C515" i="41"/>
  <c r="G515" i="41"/>
  <c r="C514" i="41"/>
  <c r="G514" i="41" s="1"/>
  <c r="C513" i="41"/>
  <c r="E512" i="41"/>
  <c r="C279" i="39" s="1"/>
  <c r="E279" i="39"/>
  <c r="D512" i="41"/>
  <c r="C511" i="41"/>
  <c r="G511" i="41" s="1"/>
  <c r="C510" i="41"/>
  <c r="G510" i="41"/>
  <c r="C509" i="41"/>
  <c r="G509" i="41" s="1"/>
  <c r="C508" i="41"/>
  <c r="G508" i="41"/>
  <c r="C507" i="41"/>
  <c r="G507" i="41" s="1"/>
  <c r="C506" i="41"/>
  <c r="G506" i="41"/>
  <c r="C505" i="41"/>
  <c r="G505" i="41" s="1"/>
  <c r="C504" i="41"/>
  <c r="G504" i="41"/>
  <c r="C503" i="41"/>
  <c r="G503" i="41" s="1"/>
  <c r="E501" i="41"/>
  <c r="C278" i="39"/>
  <c r="E278" i="39" s="1"/>
  <c r="D501" i="41"/>
  <c r="C500" i="41"/>
  <c r="G500" i="41"/>
  <c r="C499" i="41"/>
  <c r="G499" i="41" s="1"/>
  <c r="C498" i="41"/>
  <c r="G498" i="41"/>
  <c r="C497" i="41"/>
  <c r="G497" i="41" s="1"/>
  <c r="C496" i="41"/>
  <c r="G496" i="41" s="1"/>
  <c r="C495" i="41"/>
  <c r="G495" i="41"/>
  <c r="C494" i="41"/>
  <c r="G494" i="41" s="1"/>
  <c r="C493" i="41"/>
  <c r="G493" i="41"/>
  <c r="C492" i="41"/>
  <c r="G492" i="41"/>
  <c r="C491" i="41"/>
  <c r="G491" i="41"/>
  <c r="E490" i="41"/>
  <c r="C277" i="39" s="1"/>
  <c r="E277" i="39"/>
  <c r="D490" i="41"/>
  <c r="C489" i="41"/>
  <c r="G489" i="41"/>
  <c r="C488" i="41"/>
  <c r="G488" i="41" s="1"/>
  <c r="C487" i="41"/>
  <c r="G487" i="41"/>
  <c r="C486" i="41"/>
  <c r="G486" i="41" s="1"/>
  <c r="C485" i="41"/>
  <c r="G485" i="41"/>
  <c r="C484" i="41"/>
  <c r="G484" i="41" s="1"/>
  <c r="C483" i="41"/>
  <c r="G483" i="41"/>
  <c r="C482" i="41"/>
  <c r="G482" i="41" s="1"/>
  <c r="C481" i="41"/>
  <c r="G481" i="41"/>
  <c r="C480" i="41"/>
  <c r="G480" i="41" s="1"/>
  <c r="E479" i="41"/>
  <c r="C276" i="39"/>
  <c r="E276" i="39"/>
  <c r="D479" i="41"/>
  <c r="C478" i="41"/>
  <c r="G478" i="41"/>
  <c r="C477" i="41"/>
  <c r="C476" i="41"/>
  <c r="G476" i="41"/>
  <c r="C475" i="41"/>
  <c r="G475" i="41" s="1"/>
  <c r="C474" i="41"/>
  <c r="G474" i="41"/>
  <c r="C473" i="41"/>
  <c r="G473" i="41" s="1"/>
  <c r="C472" i="41"/>
  <c r="G472" i="41" s="1"/>
  <c r="C471" i="41"/>
  <c r="G471" i="41"/>
  <c r="C470" i="41"/>
  <c r="G470" i="41" s="1"/>
  <c r="C469" i="41"/>
  <c r="G469" i="41"/>
  <c r="E468" i="41"/>
  <c r="C275" i="39" s="1"/>
  <c r="E275" i="39" s="1"/>
  <c r="D468" i="41"/>
  <c r="C467" i="41"/>
  <c r="G467" i="41" s="1"/>
  <c r="C466" i="41"/>
  <c r="G466" i="41"/>
  <c r="C465" i="41"/>
  <c r="G465" i="41" s="1"/>
  <c r="C464" i="41"/>
  <c r="G464" i="41"/>
  <c r="C463" i="41"/>
  <c r="G463" i="41"/>
  <c r="C462" i="41"/>
  <c r="G462" i="41"/>
  <c r="C461" i="41"/>
  <c r="G461" i="41"/>
  <c r="C460" i="41"/>
  <c r="G460" i="41"/>
  <c r="C459" i="41"/>
  <c r="G459" i="41"/>
  <c r="E457" i="41"/>
  <c r="C274" i="39"/>
  <c r="E274" i="39"/>
  <c r="D457" i="41"/>
  <c r="C456" i="41"/>
  <c r="G456" i="41"/>
  <c r="C455" i="41"/>
  <c r="G455" i="41"/>
  <c r="C454" i="41"/>
  <c r="G454" i="41"/>
  <c r="C453" i="41"/>
  <c r="G453" i="41"/>
  <c r="C452" i="41"/>
  <c r="G452" i="41"/>
  <c r="C451" i="41"/>
  <c r="G451" i="41"/>
  <c r="C450" i="41"/>
  <c r="G450" i="41"/>
  <c r="C449" i="41"/>
  <c r="G449" i="41"/>
  <c r="C448" i="41"/>
  <c r="G448" i="41"/>
  <c r="C447" i="41"/>
  <c r="G447" i="41"/>
  <c r="E446" i="41"/>
  <c r="C273" i="39"/>
  <c r="E273" i="39"/>
  <c r="D446" i="41"/>
  <c r="C445" i="41"/>
  <c r="G445" i="41"/>
  <c r="C444" i="41"/>
  <c r="G444" i="41"/>
  <c r="C443" i="41"/>
  <c r="G443" i="41"/>
  <c r="C442" i="41"/>
  <c r="G442" i="41"/>
  <c r="C441" i="41"/>
  <c r="G441" i="41"/>
  <c r="C440" i="41"/>
  <c r="G440" i="41"/>
  <c r="C439" i="41"/>
  <c r="G439" i="41"/>
  <c r="C438" i="41"/>
  <c r="G438" i="41"/>
  <c r="C437" i="41"/>
  <c r="G437" i="41"/>
  <c r="C436" i="41"/>
  <c r="G436" i="41"/>
  <c r="E435" i="41"/>
  <c r="C272" i="39"/>
  <c r="E272" i="39"/>
  <c r="D435" i="41"/>
  <c r="C434" i="41"/>
  <c r="G434" i="41"/>
  <c r="C433" i="41"/>
  <c r="G433" i="41"/>
  <c r="C432" i="41"/>
  <c r="G432" i="41"/>
  <c r="C431" i="41"/>
  <c r="G431" i="41"/>
  <c r="C430" i="41"/>
  <c r="G430" i="41" s="1"/>
  <c r="C429" i="41"/>
  <c r="G429" i="41"/>
  <c r="C428" i="41"/>
  <c r="G428" i="41" s="1"/>
  <c r="C427" i="41"/>
  <c r="G427" i="41"/>
  <c r="C426" i="41"/>
  <c r="G426" i="41" s="1"/>
  <c r="C425" i="41"/>
  <c r="G425" i="41"/>
  <c r="E424" i="41"/>
  <c r="C271" i="39" s="1"/>
  <c r="E271" i="39" s="1"/>
  <c r="D424" i="41"/>
  <c r="C423" i="41"/>
  <c r="G423" i="41" s="1"/>
  <c r="C422" i="41"/>
  <c r="G422" i="41"/>
  <c r="C421" i="41"/>
  <c r="G421" i="41" s="1"/>
  <c r="C420" i="41"/>
  <c r="G420" i="41"/>
  <c r="C419" i="41"/>
  <c r="G419" i="41" s="1"/>
  <c r="C418" i="41"/>
  <c r="G418" i="41"/>
  <c r="C417" i="41"/>
  <c r="G417" i="41" s="1"/>
  <c r="C416" i="41"/>
  <c r="G416" i="41"/>
  <c r="C415" i="41"/>
  <c r="G415" i="41" s="1"/>
  <c r="E413" i="41"/>
  <c r="C270" i="39"/>
  <c r="E270" i="39"/>
  <c r="D413" i="41"/>
  <c r="C412" i="41"/>
  <c r="G412" i="41"/>
  <c r="C411" i="41"/>
  <c r="G411" i="41" s="1"/>
  <c r="C410" i="41"/>
  <c r="G410" i="41"/>
  <c r="C409" i="41"/>
  <c r="G409" i="41" s="1"/>
  <c r="C408" i="41"/>
  <c r="G408" i="41"/>
  <c r="C407" i="41"/>
  <c r="G407" i="41" s="1"/>
  <c r="C406" i="41"/>
  <c r="G406" i="41"/>
  <c r="C405" i="41"/>
  <c r="G405" i="41" s="1"/>
  <c r="E402" i="41"/>
  <c r="C269" i="39"/>
  <c r="E269" i="39"/>
  <c r="D402" i="41"/>
  <c r="C401" i="41"/>
  <c r="G401" i="41"/>
  <c r="C400" i="41"/>
  <c r="G400" i="41" s="1"/>
  <c r="C399" i="41"/>
  <c r="G399" i="41"/>
  <c r="C398" i="41"/>
  <c r="G398" i="41" s="1"/>
  <c r="C397" i="41"/>
  <c r="G397" i="41"/>
  <c r="C396" i="41"/>
  <c r="G396" i="41"/>
  <c r="C395" i="41"/>
  <c r="G395" i="41"/>
  <c r="C394" i="41"/>
  <c r="G394" i="41"/>
  <c r="C393" i="41"/>
  <c r="G393" i="41"/>
  <c r="C392" i="41"/>
  <c r="G392" i="41"/>
  <c r="E391" i="41"/>
  <c r="C268" i="39"/>
  <c r="E268" i="39"/>
  <c r="D391" i="41"/>
  <c r="C390" i="41"/>
  <c r="G390" i="41"/>
  <c r="C389" i="41"/>
  <c r="G389" i="41"/>
  <c r="C388" i="41"/>
  <c r="G388" i="41"/>
  <c r="C387" i="41"/>
  <c r="G387" i="41"/>
  <c r="C386" i="41"/>
  <c r="G386" i="41"/>
  <c r="C385" i="41"/>
  <c r="G385" i="41"/>
  <c r="C384" i="41"/>
  <c r="G384" i="41"/>
  <c r="C383" i="41"/>
  <c r="C382" i="41"/>
  <c r="G382" i="41" s="1"/>
  <c r="C381" i="41"/>
  <c r="G381" i="41"/>
  <c r="E380" i="41"/>
  <c r="C267" i="39"/>
  <c r="E267" i="39" s="1"/>
  <c r="D380" i="41"/>
  <c r="C379" i="41"/>
  <c r="G379" i="41"/>
  <c r="C378" i="41"/>
  <c r="G378" i="41"/>
  <c r="C377" i="41"/>
  <c r="G377" i="41"/>
  <c r="C376" i="41"/>
  <c r="G376" i="41"/>
  <c r="C375" i="41"/>
  <c r="G375" i="41"/>
  <c r="C374" i="41"/>
  <c r="G374" i="41"/>
  <c r="C373" i="41"/>
  <c r="G373" i="41"/>
  <c r="C372" i="41"/>
  <c r="G372" i="41"/>
  <c r="C371" i="41"/>
  <c r="G371" i="41"/>
  <c r="C370" i="41"/>
  <c r="G370" i="41"/>
  <c r="E369" i="41"/>
  <c r="C266" i="39"/>
  <c r="E266" i="39" s="1"/>
  <c r="D369" i="41"/>
  <c r="C368" i="41"/>
  <c r="G368" i="41"/>
  <c r="C367" i="41"/>
  <c r="G367" i="41"/>
  <c r="C366" i="41"/>
  <c r="G366" i="41" s="1"/>
  <c r="C365" i="41"/>
  <c r="G365" i="41" s="1"/>
  <c r="C364" i="41"/>
  <c r="G364" i="41"/>
  <c r="C363" i="41"/>
  <c r="C362" i="41"/>
  <c r="G362" i="41"/>
  <c r="C361" i="41"/>
  <c r="C369" i="41" s="1"/>
  <c r="G369" i="41" s="1"/>
  <c r="G361" i="41"/>
  <c r="E359" i="41"/>
  <c r="C265" i="39"/>
  <c r="E265" i="39" s="1"/>
  <c r="D359" i="41"/>
  <c r="C358" i="41"/>
  <c r="G358" i="41"/>
  <c r="C357" i="41"/>
  <c r="G357" i="41"/>
  <c r="C356" i="41"/>
  <c r="G356" i="41"/>
  <c r="C355" i="41"/>
  <c r="G355" i="41"/>
  <c r="C354" i="41"/>
  <c r="G354" i="41"/>
  <c r="C353" i="41"/>
  <c r="G353" i="41"/>
  <c r="C352" i="41"/>
  <c r="C351" i="41"/>
  <c r="G351" i="41" s="1"/>
  <c r="C350" i="41"/>
  <c r="G350" i="41"/>
  <c r="C349" i="41"/>
  <c r="G349" i="41" s="1"/>
  <c r="E348" i="41"/>
  <c r="C264" i="39"/>
  <c r="E264" i="39"/>
  <c r="D348" i="41"/>
  <c r="C347" i="41"/>
  <c r="G347" i="41"/>
  <c r="C346" i="41"/>
  <c r="G346" i="41"/>
  <c r="C345" i="41"/>
  <c r="G345" i="41"/>
  <c r="C344" i="41"/>
  <c r="G344" i="41"/>
  <c r="C343" i="41"/>
  <c r="G343" i="41"/>
  <c r="C342" i="41"/>
  <c r="G342" i="41"/>
  <c r="C341" i="41"/>
  <c r="G341" i="41"/>
  <c r="C340" i="41"/>
  <c r="G340" i="41"/>
  <c r="C339" i="41"/>
  <c r="G339" i="41"/>
  <c r="C338" i="41"/>
  <c r="G338" i="41"/>
  <c r="E337" i="41"/>
  <c r="C263" i="39"/>
  <c r="E263" i="39"/>
  <c r="D337" i="41"/>
  <c r="C336" i="41"/>
  <c r="G336" i="41"/>
  <c r="C335" i="41"/>
  <c r="G335" i="41"/>
  <c r="C334" i="41"/>
  <c r="G334" i="41"/>
  <c r="C333" i="41"/>
  <c r="G333" i="41"/>
  <c r="C332" i="41"/>
  <c r="G332" i="41"/>
  <c r="C331" i="41"/>
  <c r="G331" i="41"/>
  <c r="C330" i="41"/>
  <c r="G330" i="41"/>
  <c r="C329" i="41"/>
  <c r="G329" i="41"/>
  <c r="C328" i="41"/>
  <c r="G328" i="41"/>
  <c r="C327" i="41"/>
  <c r="G327" i="41"/>
  <c r="E326" i="41"/>
  <c r="C262" i="39"/>
  <c r="E262" i="39"/>
  <c r="D326" i="41"/>
  <c r="C325" i="41"/>
  <c r="G325" i="41"/>
  <c r="C324" i="41"/>
  <c r="G324" i="41"/>
  <c r="C323" i="41"/>
  <c r="G323" i="41"/>
  <c r="C322" i="41"/>
  <c r="G322" i="41"/>
  <c r="C321" i="41"/>
  <c r="G321" i="41"/>
  <c r="C320" i="41"/>
  <c r="G320" i="41"/>
  <c r="C319" i="41"/>
  <c r="G319" i="41"/>
  <c r="C318" i="41"/>
  <c r="G318" i="41"/>
  <c r="C317" i="41"/>
  <c r="G317" i="41"/>
  <c r="C316" i="41"/>
  <c r="G316" i="41"/>
  <c r="E315" i="41"/>
  <c r="C261" i="39"/>
  <c r="E261" i="39"/>
  <c r="D315" i="41"/>
  <c r="C314" i="41"/>
  <c r="G314" i="41"/>
  <c r="C313" i="41"/>
  <c r="G313" i="41"/>
  <c r="C312" i="41"/>
  <c r="G312" i="41"/>
  <c r="C311" i="41"/>
  <c r="G311" i="41"/>
  <c r="C310" i="41"/>
  <c r="G310" i="41"/>
  <c r="C309" i="41"/>
  <c r="G309" i="41"/>
  <c r="C308" i="41"/>
  <c r="C307" i="41"/>
  <c r="G307" i="41"/>
  <c r="C306" i="41"/>
  <c r="G306" i="41" s="1"/>
  <c r="C305" i="41"/>
  <c r="G305" i="41"/>
  <c r="E304" i="41"/>
  <c r="C260" i="39"/>
  <c r="E260" i="39" s="1"/>
  <c r="D304" i="41"/>
  <c r="C303" i="41"/>
  <c r="G303" i="41"/>
  <c r="C302" i="41"/>
  <c r="G302" i="41"/>
  <c r="C301" i="41"/>
  <c r="G301" i="41"/>
  <c r="C300" i="41"/>
  <c r="G300" i="41"/>
  <c r="C299" i="41"/>
  <c r="G299" i="41"/>
  <c r="C298" i="41"/>
  <c r="G298" i="41"/>
  <c r="C297" i="41"/>
  <c r="G297" i="41"/>
  <c r="C296" i="41"/>
  <c r="G296" i="41"/>
  <c r="C295" i="41"/>
  <c r="G295" i="41"/>
  <c r="E293" i="41"/>
  <c r="C259" i="39"/>
  <c r="E259" i="39"/>
  <c r="D293" i="41"/>
  <c r="C292" i="41"/>
  <c r="G292" i="41"/>
  <c r="C291" i="41"/>
  <c r="G291" i="41"/>
  <c r="C290" i="41"/>
  <c r="G290" i="41"/>
  <c r="C289" i="41"/>
  <c r="G289" i="41"/>
  <c r="C288" i="41"/>
  <c r="G288" i="41"/>
  <c r="C287" i="41"/>
  <c r="G287" i="41"/>
  <c r="C286" i="41"/>
  <c r="G286" i="41"/>
  <c r="C285" i="41"/>
  <c r="G285" i="41" s="1"/>
  <c r="C284" i="41"/>
  <c r="G284" i="41" s="1"/>
  <c r="E282" i="41"/>
  <c r="C258" i="39"/>
  <c r="E258" i="39"/>
  <c r="D282" i="41"/>
  <c r="C281" i="41"/>
  <c r="G281" i="41"/>
  <c r="C280" i="41"/>
  <c r="G280" i="41" s="1"/>
  <c r="C279" i="41"/>
  <c r="G279" i="41"/>
  <c r="C278" i="41"/>
  <c r="G278" i="41" s="1"/>
  <c r="C277" i="41"/>
  <c r="G277" i="41"/>
  <c r="C276" i="41"/>
  <c r="G276" i="41" s="1"/>
  <c r="C275" i="41"/>
  <c r="G275" i="41"/>
  <c r="C274" i="41"/>
  <c r="G274" i="41" s="1"/>
  <c r="C273" i="41"/>
  <c r="G273" i="41"/>
  <c r="C272" i="41"/>
  <c r="G272" i="41" s="1"/>
  <c r="E271" i="41"/>
  <c r="C257" i="39"/>
  <c r="E257" i="39"/>
  <c r="D271" i="41"/>
  <c r="C270" i="41"/>
  <c r="G270" i="41"/>
  <c r="C269" i="41"/>
  <c r="G269" i="41" s="1"/>
  <c r="C268" i="41"/>
  <c r="G268" i="41"/>
  <c r="C267" i="41"/>
  <c r="G267" i="41" s="1"/>
  <c r="C266" i="41"/>
  <c r="G266" i="41" s="1"/>
  <c r="C265" i="41"/>
  <c r="G265" i="41"/>
  <c r="C264" i="41"/>
  <c r="G264" i="41"/>
  <c r="C263" i="41"/>
  <c r="G263" i="41"/>
  <c r="C262" i="41"/>
  <c r="G262" i="41"/>
  <c r="C261" i="41"/>
  <c r="G261" i="41"/>
  <c r="E260" i="41"/>
  <c r="C256" i="39"/>
  <c r="E256" i="39"/>
  <c r="D260" i="41"/>
  <c r="C259" i="41"/>
  <c r="G259" i="41"/>
  <c r="C258" i="41"/>
  <c r="G258" i="41"/>
  <c r="C257" i="41"/>
  <c r="G257" i="41"/>
  <c r="C256" i="41"/>
  <c r="G256" i="41"/>
  <c r="C255" i="41"/>
  <c r="G255" i="41"/>
  <c r="C254" i="41"/>
  <c r="G254" i="41"/>
  <c r="C253" i="41"/>
  <c r="G253" i="41"/>
  <c r="C252" i="41"/>
  <c r="G252" i="41"/>
  <c r="C251" i="41"/>
  <c r="G251" i="41"/>
  <c r="C250" i="41"/>
  <c r="G250" i="41"/>
  <c r="E249" i="41"/>
  <c r="C255" i="39"/>
  <c r="E255" i="39"/>
  <c r="D249" i="41"/>
  <c r="C248" i="41"/>
  <c r="G248" i="41"/>
  <c r="C247" i="41"/>
  <c r="G247" i="41"/>
  <c r="C246" i="41"/>
  <c r="G246" i="41"/>
  <c r="C245" i="41"/>
  <c r="G245" i="41" s="1"/>
  <c r="C244" i="41"/>
  <c r="G244" i="41" s="1"/>
  <c r="C243" i="41"/>
  <c r="G243" i="41"/>
  <c r="C242" i="41"/>
  <c r="G242" i="41" s="1"/>
  <c r="C241" i="41"/>
  <c r="G241" i="41"/>
  <c r="C240" i="41"/>
  <c r="G240" i="41" s="1"/>
  <c r="C239" i="41"/>
  <c r="G239" i="41"/>
  <c r="E238" i="41"/>
  <c r="C254" i="39" s="1"/>
  <c r="E254" i="39" s="1"/>
  <c r="D238" i="41"/>
  <c r="C237" i="41"/>
  <c r="G237" i="41" s="1"/>
  <c r="C236" i="41"/>
  <c r="G236" i="41"/>
  <c r="C235" i="41"/>
  <c r="G235" i="41" s="1"/>
  <c r="C234" i="41"/>
  <c r="G234" i="41"/>
  <c r="C233" i="41"/>
  <c r="G233" i="41" s="1"/>
  <c r="C232" i="41"/>
  <c r="G232" i="41"/>
  <c r="C231" i="41"/>
  <c r="G231" i="41" s="1"/>
  <c r="C230" i="41"/>
  <c r="G230" i="41"/>
  <c r="C229" i="41"/>
  <c r="G229" i="41" s="1"/>
  <c r="C228" i="41"/>
  <c r="G228" i="41"/>
  <c r="E227" i="41"/>
  <c r="C253" i="39" s="1"/>
  <c r="E253" i="39" s="1"/>
  <c r="D227" i="41"/>
  <c r="C226" i="41"/>
  <c r="G226" i="41" s="1"/>
  <c r="C225" i="41"/>
  <c r="G225" i="41"/>
  <c r="C224" i="41"/>
  <c r="G224" i="41" s="1"/>
  <c r="C223" i="41"/>
  <c r="G223" i="41"/>
  <c r="C222" i="41"/>
  <c r="G222" i="41"/>
  <c r="C221" i="41"/>
  <c r="G221" i="41"/>
  <c r="C220" i="41"/>
  <c r="G220" i="41"/>
  <c r="C219" i="41"/>
  <c r="G219" i="41"/>
  <c r="C218" i="41"/>
  <c r="G218" i="41"/>
  <c r="C217" i="41"/>
  <c r="G217" i="41"/>
  <c r="E216" i="41"/>
  <c r="C252" i="39"/>
  <c r="E252" i="39" s="1"/>
  <c r="D216" i="41"/>
  <c r="C215" i="41"/>
  <c r="G215" i="41"/>
  <c r="C214" i="41"/>
  <c r="G214" i="41"/>
  <c r="C213" i="41"/>
  <c r="G213" i="41"/>
  <c r="C212" i="41"/>
  <c r="G212" i="41"/>
  <c r="C211" i="41"/>
  <c r="G211" i="41"/>
  <c r="C210" i="41"/>
  <c r="G210" i="41"/>
  <c r="C209" i="41"/>
  <c r="G209" i="41"/>
  <c r="C208" i="41"/>
  <c r="G208" i="41"/>
  <c r="C207" i="41"/>
  <c r="G207" i="41"/>
  <c r="C206" i="41"/>
  <c r="G206" i="41"/>
  <c r="E205" i="41"/>
  <c r="C251" i="39"/>
  <c r="E251" i="39" s="1"/>
  <c r="D205" i="41"/>
  <c r="C204" i="41"/>
  <c r="G204" i="41"/>
  <c r="C203" i="41"/>
  <c r="G203" i="41"/>
  <c r="C202" i="41"/>
  <c r="G202" i="41" s="1"/>
  <c r="C201" i="41"/>
  <c r="G201" i="41" s="1"/>
  <c r="C200" i="41"/>
  <c r="G200" i="41"/>
  <c r="C199" i="41"/>
  <c r="G199" i="41" s="1"/>
  <c r="C198" i="41"/>
  <c r="C197" i="41"/>
  <c r="G197" i="41"/>
  <c r="C196" i="41"/>
  <c r="G196" i="41"/>
  <c r="C195" i="41"/>
  <c r="G195" i="41"/>
  <c r="E194" i="41"/>
  <c r="C250" i="39"/>
  <c r="E250" i="39"/>
  <c r="D194" i="41"/>
  <c r="C193" i="41"/>
  <c r="G193" i="41"/>
  <c r="C192" i="41"/>
  <c r="G192" i="41"/>
  <c r="C191" i="41"/>
  <c r="G191" i="41"/>
  <c r="C190" i="41"/>
  <c r="G190" i="41"/>
  <c r="C189" i="41"/>
  <c r="G189" i="41"/>
  <c r="C188" i="41"/>
  <c r="G188" i="41"/>
  <c r="C187" i="41"/>
  <c r="G187" i="41"/>
  <c r="C186" i="41"/>
  <c r="G186" i="41"/>
  <c r="C185" i="41"/>
  <c r="G185" i="41"/>
  <c r="C184" i="41"/>
  <c r="G184" i="41"/>
  <c r="E183" i="41"/>
  <c r="C249" i="39"/>
  <c r="E249" i="39"/>
  <c r="D183" i="41"/>
  <c r="C182" i="41"/>
  <c r="G182" i="41"/>
  <c r="C181" i="41"/>
  <c r="G181" i="41"/>
  <c r="C180" i="41"/>
  <c r="G180" i="41"/>
  <c r="C179" i="41"/>
  <c r="G179" i="41"/>
  <c r="C178" i="41"/>
  <c r="G178" i="41"/>
  <c r="C177" i="41"/>
  <c r="G177" i="41"/>
  <c r="C176" i="41"/>
  <c r="G176" i="41"/>
  <c r="C175" i="41"/>
  <c r="G175" i="41"/>
  <c r="C174" i="41"/>
  <c r="G174" i="41"/>
  <c r="C173" i="41"/>
  <c r="G173" i="41"/>
  <c r="E172" i="41"/>
  <c r="C248" i="39"/>
  <c r="E248" i="39"/>
  <c r="D172" i="41"/>
  <c r="C171" i="41"/>
  <c r="G171" i="41"/>
  <c r="C170" i="41"/>
  <c r="G170" i="41"/>
  <c r="C169" i="41"/>
  <c r="G169" i="41"/>
  <c r="C168" i="41"/>
  <c r="G168" i="41"/>
  <c r="C167" i="41"/>
  <c r="G167" i="41"/>
  <c r="C166" i="41"/>
  <c r="G166" i="41"/>
  <c r="C165" i="41"/>
  <c r="G165" i="41"/>
  <c r="C164" i="41"/>
  <c r="G164" i="41"/>
  <c r="C163" i="41"/>
  <c r="G163" i="41"/>
  <c r="C162" i="41"/>
  <c r="G162" i="41"/>
  <c r="E161" i="41"/>
  <c r="C247" i="39"/>
  <c r="E247" i="39" s="1"/>
  <c r="D161" i="41"/>
  <c r="C160" i="41"/>
  <c r="G160" i="41" s="1"/>
  <c r="C159" i="41"/>
  <c r="G159" i="41" s="1"/>
  <c r="C158" i="41"/>
  <c r="G158" i="41"/>
  <c r="C157" i="41"/>
  <c r="G157" i="41" s="1"/>
  <c r="C156" i="41"/>
  <c r="G156" i="41"/>
  <c r="C155" i="41"/>
  <c r="G155" i="41" s="1"/>
  <c r="C154" i="41"/>
  <c r="G154" i="41"/>
  <c r="C153" i="41"/>
  <c r="C152" i="41"/>
  <c r="G152" i="41"/>
  <c r="C151" i="41"/>
  <c r="G151" i="41"/>
  <c r="E150" i="41"/>
  <c r="C246" i="39"/>
  <c r="E246" i="39"/>
  <c r="D150" i="41"/>
  <c r="C149" i="41"/>
  <c r="G149" i="41"/>
  <c r="C148" i="41"/>
  <c r="G148" i="41"/>
  <c r="C147" i="41"/>
  <c r="G147" i="41"/>
  <c r="C146" i="41"/>
  <c r="G146" i="41"/>
  <c r="C145" i="41"/>
  <c r="G145" i="41"/>
  <c r="C144" i="41"/>
  <c r="G144" i="41"/>
  <c r="C143" i="41"/>
  <c r="G143" i="41"/>
  <c r="C142" i="41"/>
  <c r="G142" i="41"/>
  <c r="C140" i="41"/>
  <c r="G140" i="41"/>
  <c r="E139" i="41"/>
  <c r="C245" i="39"/>
  <c r="E245" i="39" s="1"/>
  <c r="D139" i="41"/>
  <c r="C138" i="41"/>
  <c r="G138" i="41" s="1"/>
  <c r="C137" i="41"/>
  <c r="G137" i="41" s="1"/>
  <c r="C136" i="41"/>
  <c r="G136" i="41"/>
  <c r="C135" i="41"/>
  <c r="G135" i="41" s="1"/>
  <c r="C134" i="41"/>
  <c r="G134" i="41"/>
  <c r="C133" i="41"/>
  <c r="G133" i="41" s="1"/>
  <c r="C132" i="41"/>
  <c r="G132" i="41"/>
  <c r="C131" i="41"/>
  <c r="G131" i="41" s="1"/>
  <c r="C130" i="41"/>
  <c r="G130" i="41"/>
  <c r="C129" i="41"/>
  <c r="G129" i="41" s="1"/>
  <c r="E128" i="41"/>
  <c r="C244" i="39"/>
  <c r="E244" i="39"/>
  <c r="D128" i="41"/>
  <c r="C127" i="41"/>
  <c r="G127" i="41"/>
  <c r="C126" i="41"/>
  <c r="G126" i="41" s="1"/>
  <c r="C125" i="41"/>
  <c r="G125" i="41"/>
  <c r="C124" i="41"/>
  <c r="G124" i="41" s="1"/>
  <c r="C123" i="41"/>
  <c r="G123" i="41"/>
  <c r="C122" i="41"/>
  <c r="G122" i="41" s="1"/>
  <c r="C121" i="41"/>
  <c r="G121" i="41"/>
  <c r="C120" i="41"/>
  <c r="G120" i="41" s="1"/>
  <c r="C119" i="41"/>
  <c r="G119" i="41"/>
  <c r="C118" i="41"/>
  <c r="G118" i="41" s="1"/>
  <c r="E117" i="41"/>
  <c r="C243" i="39"/>
  <c r="E243" i="39"/>
  <c r="D117" i="41"/>
  <c r="C116" i="41"/>
  <c r="G116" i="41"/>
  <c r="C115" i="41"/>
  <c r="G115" i="41" s="1"/>
  <c r="C114" i="41"/>
  <c r="G114" i="41"/>
  <c r="C113" i="41"/>
  <c r="G113" i="41" s="1"/>
  <c r="C112" i="41"/>
  <c r="G112" i="41"/>
  <c r="C111" i="41"/>
  <c r="G111" i="41" s="1"/>
  <c r="C110" i="41"/>
  <c r="G110" i="41"/>
  <c r="C109" i="41"/>
  <c r="G109" i="41" s="1"/>
  <c r="C108" i="41"/>
  <c r="G108" i="41"/>
  <c r="C107" i="41"/>
  <c r="G107" i="41" s="1"/>
  <c r="E106" i="41"/>
  <c r="C242" i="39"/>
  <c r="E242" i="39"/>
  <c r="D106" i="41"/>
  <c r="C105" i="41"/>
  <c r="G105" i="41"/>
  <c r="C104" i="41"/>
  <c r="G104" i="41" s="1"/>
  <c r="C103" i="41"/>
  <c r="G103" i="41"/>
  <c r="C102" i="41"/>
  <c r="G102" i="41" s="1"/>
  <c r="C101" i="41"/>
  <c r="G101" i="41"/>
  <c r="C100" i="41"/>
  <c r="G100" i="41" s="1"/>
  <c r="C99" i="41"/>
  <c r="G99" i="41"/>
  <c r="C98" i="41"/>
  <c r="G98" i="41" s="1"/>
  <c r="C97" i="41"/>
  <c r="G97" i="41"/>
  <c r="C96" i="41"/>
  <c r="G96" i="41" s="1"/>
  <c r="E95" i="41"/>
  <c r="C241" i="39"/>
  <c r="E241" i="39"/>
  <c r="D95" i="41"/>
  <c r="C94" i="41"/>
  <c r="G94" i="41"/>
  <c r="C93" i="41"/>
  <c r="G93" i="41"/>
  <c r="C92" i="41"/>
  <c r="G92" i="41"/>
  <c r="C91" i="41"/>
  <c r="G91" i="41"/>
  <c r="C90" i="41"/>
  <c r="G90" i="41"/>
  <c r="C89" i="41"/>
  <c r="G89" i="41"/>
  <c r="C88" i="41"/>
  <c r="G88" i="41"/>
  <c r="C87" i="41"/>
  <c r="G87" i="41"/>
  <c r="C86" i="41"/>
  <c r="G86" i="41"/>
  <c r="C85" i="41"/>
  <c r="G85" i="41"/>
  <c r="E84" i="41"/>
  <c r="C240" i="39"/>
  <c r="E240" i="39"/>
  <c r="D84" i="41"/>
  <c r="C83" i="41"/>
  <c r="G83" i="41"/>
  <c r="C82" i="41"/>
  <c r="G82" i="41"/>
  <c r="C81" i="41"/>
  <c r="G81" i="41"/>
  <c r="C80" i="41"/>
  <c r="G80" i="41"/>
  <c r="C79" i="41"/>
  <c r="G79" i="41"/>
  <c r="C78" i="41"/>
  <c r="G78" i="41"/>
  <c r="C77" i="41"/>
  <c r="G77" i="41"/>
  <c r="C76" i="41"/>
  <c r="G76" i="41"/>
  <c r="C75" i="41"/>
  <c r="G75" i="41"/>
  <c r="C74" i="41"/>
  <c r="G74" i="41"/>
  <c r="E73" i="41"/>
  <c r="C239" i="39"/>
  <c r="E239" i="39"/>
  <c r="D73" i="41"/>
  <c r="C72" i="41"/>
  <c r="G72" i="41"/>
  <c r="C71" i="41"/>
  <c r="G71" i="41"/>
  <c r="C70" i="41"/>
  <c r="G70" i="41"/>
  <c r="C69" i="41"/>
  <c r="G69" i="41"/>
  <c r="C68" i="41"/>
  <c r="G68" i="41"/>
  <c r="C67" i="41"/>
  <c r="G67" i="41"/>
  <c r="C66" i="41"/>
  <c r="G66" i="41"/>
  <c r="C65" i="41"/>
  <c r="G65" i="41"/>
  <c r="E62" i="41"/>
  <c r="C238" i="39"/>
  <c r="E238" i="39"/>
  <c r="D62" i="41"/>
  <c r="C61" i="41"/>
  <c r="G61" i="41"/>
  <c r="C60" i="41"/>
  <c r="G60" i="41"/>
  <c r="C59" i="41"/>
  <c r="G59" i="41"/>
  <c r="C58" i="41"/>
  <c r="G58" i="41"/>
  <c r="C57" i="41"/>
  <c r="G57" i="41"/>
  <c r="C56" i="41"/>
  <c r="G56" i="41"/>
  <c r="C55" i="41"/>
  <c r="G55" i="41"/>
  <c r="C54" i="41"/>
  <c r="G54" i="41"/>
  <c r="C53" i="41"/>
  <c r="G53" i="41" s="1"/>
  <c r="C52" i="41"/>
  <c r="G52" i="41"/>
  <c r="E51" i="41"/>
  <c r="C237" i="39" s="1"/>
  <c r="E237" i="39" s="1"/>
  <c r="D51" i="41"/>
  <c r="C50" i="41"/>
  <c r="G50" i="41" s="1"/>
  <c r="C49" i="41"/>
  <c r="G49" i="41"/>
  <c r="C48" i="41"/>
  <c r="G48" i="41" s="1"/>
  <c r="C47" i="41"/>
  <c r="G47" i="41"/>
  <c r="C46" i="41"/>
  <c r="G46" i="41" s="1"/>
  <c r="C45" i="41"/>
  <c r="G45" i="41"/>
  <c r="C44" i="41"/>
  <c r="C43" i="41"/>
  <c r="G43" i="41"/>
  <c r="C42" i="41"/>
  <c r="G42" i="41" s="1"/>
  <c r="C41" i="41"/>
  <c r="G41" i="41"/>
  <c r="E40" i="41"/>
  <c r="C236" i="39" s="1"/>
  <c r="E236" i="39" s="1"/>
  <c r="D40" i="41"/>
  <c r="C39" i="41"/>
  <c r="G39" i="41" s="1"/>
  <c r="C38" i="41"/>
  <c r="G38" i="41"/>
  <c r="C37" i="41"/>
  <c r="G37" i="41" s="1"/>
  <c r="C36" i="41"/>
  <c r="G36" i="41"/>
  <c r="C35" i="41"/>
  <c r="G35" i="41" s="1"/>
  <c r="C34" i="41"/>
  <c r="G34" i="41"/>
  <c r="C33" i="41"/>
  <c r="G33" i="41" s="1"/>
  <c r="C32" i="41"/>
  <c r="G32" i="41"/>
  <c r="C31" i="41"/>
  <c r="G31" i="41" s="1"/>
  <c r="C30" i="41"/>
  <c r="G30" i="41"/>
  <c r="E29" i="41"/>
  <c r="C235" i="39" s="1"/>
  <c r="E235" i="39" s="1"/>
  <c r="D29" i="41"/>
  <c r="C28" i="41"/>
  <c r="G28" i="41" s="1"/>
  <c r="C27" i="41"/>
  <c r="G27" i="41"/>
  <c r="C26" i="41"/>
  <c r="G26" i="41" s="1"/>
  <c r="C25" i="41"/>
  <c r="G25" i="41"/>
  <c r="C24" i="41"/>
  <c r="G24" i="41" s="1"/>
  <c r="C23" i="41"/>
  <c r="G23" i="41"/>
  <c r="C22" i="41"/>
  <c r="G22" i="41" s="1"/>
  <c r="C21" i="41"/>
  <c r="G21" i="41"/>
  <c r="C20" i="41"/>
  <c r="G20" i="41" s="1"/>
  <c r="E18" i="41"/>
  <c r="C234" i="39"/>
  <c r="E234" i="39"/>
  <c r="D18" i="41"/>
  <c r="C17" i="41"/>
  <c r="G17" i="41"/>
  <c r="C16" i="41"/>
  <c r="C15" i="41"/>
  <c r="G15" i="41"/>
  <c r="C14" i="41"/>
  <c r="G14" i="41" s="1"/>
  <c r="C13" i="41"/>
  <c r="G13" i="41"/>
  <c r="C12" i="41"/>
  <c r="G12" i="41" s="1"/>
  <c r="C11" i="41"/>
  <c r="G11" i="41"/>
  <c r="C10" i="41"/>
  <c r="G10" i="41" s="1"/>
  <c r="E733" i="36"/>
  <c r="C232" i="39"/>
  <c r="E232" i="39"/>
  <c r="D733" i="36"/>
  <c r="C95" i="39"/>
  <c r="I95" i="39"/>
  <c r="E722" i="36"/>
  <c r="C231" i="39"/>
  <c r="E231" i="39"/>
  <c r="D722" i="36"/>
  <c r="C94" i="39" s="1"/>
  <c r="E94" i="39" s="1"/>
  <c r="E711" i="36"/>
  <c r="C230" i="39"/>
  <c r="E230" i="39" s="1"/>
  <c r="D711" i="36"/>
  <c r="C93" i="39"/>
  <c r="E93" i="39"/>
  <c r="E700" i="36"/>
  <c r="C229" i="39"/>
  <c r="E229" i="39"/>
  <c r="D700" i="36"/>
  <c r="C92" i="39" s="1"/>
  <c r="E92" i="39" s="1"/>
  <c r="E689" i="36"/>
  <c r="C228" i="39"/>
  <c r="E228" i="39" s="1"/>
  <c r="D689" i="36"/>
  <c r="C91" i="39"/>
  <c r="E91" i="39"/>
  <c r="E678" i="36"/>
  <c r="C227" i="39"/>
  <c r="E227" i="39"/>
  <c r="D678" i="36"/>
  <c r="C90" i="39" s="1"/>
  <c r="E90" i="39" s="1"/>
  <c r="E667" i="36"/>
  <c r="C226" i="39"/>
  <c r="E226" i="39" s="1"/>
  <c r="D667" i="36"/>
  <c r="C89" i="39"/>
  <c r="E89" i="39"/>
  <c r="E656" i="36"/>
  <c r="C225" i="39" s="1"/>
  <c r="E225" i="39" s="1"/>
  <c r="D656" i="36"/>
  <c r="C88" i="39" s="1"/>
  <c r="E88" i="39" s="1"/>
  <c r="E645" i="36"/>
  <c r="C224" i="39"/>
  <c r="E224" i="39" s="1"/>
  <c r="D645" i="36"/>
  <c r="C87" i="39"/>
  <c r="E634" i="36"/>
  <c r="C223" i="39" s="1"/>
  <c r="D634" i="36"/>
  <c r="C86" i="39"/>
  <c r="E86" i="39"/>
  <c r="E623" i="36"/>
  <c r="C222" i="39" s="1"/>
  <c r="E222" i="39" s="1"/>
  <c r="D623" i="36"/>
  <c r="C85" i="39" s="1"/>
  <c r="E85" i="39" s="1"/>
  <c r="E612" i="36"/>
  <c r="C221" i="39"/>
  <c r="E221" i="39" s="1"/>
  <c r="D612" i="36"/>
  <c r="C84" i="39"/>
  <c r="E84" i="39"/>
  <c r="E601" i="36"/>
  <c r="C220" i="39" s="1"/>
  <c r="D601" i="36"/>
  <c r="C83" i="39"/>
  <c r="E83" i="39" s="1"/>
  <c r="E590" i="36"/>
  <c r="C219" i="39"/>
  <c r="D590" i="36"/>
  <c r="C82" i="39" s="1"/>
  <c r="E82" i="39" s="1"/>
  <c r="E579" i="36"/>
  <c r="C218" i="39"/>
  <c r="E218" i="39" s="1"/>
  <c r="D579" i="36"/>
  <c r="C81" i="39"/>
  <c r="E81" i="39"/>
  <c r="E568" i="36"/>
  <c r="C217" i="39"/>
  <c r="E217" i="39"/>
  <c r="D568" i="36"/>
  <c r="C80" i="39" s="1"/>
  <c r="E80" i="39" s="1"/>
  <c r="E557" i="36"/>
  <c r="C216" i="39"/>
  <c r="E216" i="39" s="1"/>
  <c r="D557" i="36"/>
  <c r="C79" i="39" s="1"/>
  <c r="E79" i="39"/>
  <c r="E546" i="36"/>
  <c r="C215" i="39" s="1"/>
  <c r="E215" i="39" s="1"/>
  <c r="D546" i="36"/>
  <c r="C78" i="39"/>
  <c r="E78" i="39" s="1"/>
  <c r="E535" i="36"/>
  <c r="C214" i="39"/>
  <c r="E214" i="39"/>
  <c r="D535" i="36"/>
  <c r="C77" i="39"/>
  <c r="E524" i="36"/>
  <c r="C213" i="39"/>
  <c r="E213" i="39" s="1"/>
  <c r="D524" i="36"/>
  <c r="C76" i="39"/>
  <c r="E76" i="39"/>
  <c r="E513" i="36"/>
  <c r="C212" i="39"/>
  <c r="E212" i="39"/>
  <c r="D513" i="36"/>
  <c r="C75" i="39" s="1"/>
  <c r="E75" i="39" s="1"/>
  <c r="E502" i="36"/>
  <c r="C211" i="39"/>
  <c r="E211" i="39" s="1"/>
  <c r="D502" i="36"/>
  <c r="C74" i="39"/>
  <c r="E74" i="39"/>
  <c r="E491" i="36"/>
  <c r="C210" i="39"/>
  <c r="E210" i="39"/>
  <c r="D491" i="36"/>
  <c r="C73" i="39" s="1"/>
  <c r="E73" i="39" s="1"/>
  <c r="E480" i="36"/>
  <c r="C209" i="39"/>
  <c r="E209" i="39" s="1"/>
  <c r="D480" i="36"/>
  <c r="C72" i="39"/>
  <c r="E72" i="39"/>
  <c r="E469" i="36"/>
  <c r="C208" i="39"/>
  <c r="E208" i="39"/>
  <c r="D469" i="36"/>
  <c r="C71" i="39" s="1"/>
  <c r="E71" i="39" s="1"/>
  <c r="E458" i="36"/>
  <c r="C207" i="39"/>
  <c r="E207" i="39" s="1"/>
  <c r="D458" i="36"/>
  <c r="C70" i="39"/>
  <c r="E70" i="39"/>
  <c r="E447" i="36"/>
  <c r="C206" i="39"/>
  <c r="E206" i="39"/>
  <c r="D447" i="36"/>
  <c r="C69" i="39" s="1"/>
  <c r="I69" i="39" s="1"/>
  <c r="E436" i="36"/>
  <c r="C205" i="39"/>
  <c r="E205" i="39"/>
  <c r="D436" i="36"/>
  <c r="C68" i="39" s="1"/>
  <c r="E68" i="39" s="1"/>
  <c r="E425" i="36"/>
  <c r="C204" i="39"/>
  <c r="E204" i="39" s="1"/>
  <c r="D425" i="36"/>
  <c r="C67" i="39"/>
  <c r="E67" i="39"/>
  <c r="E414" i="36"/>
  <c r="C203" i="39" s="1"/>
  <c r="E203" i="39" s="1"/>
  <c r="D414" i="36"/>
  <c r="C66" i="39" s="1"/>
  <c r="E66" i="39" s="1"/>
  <c r="E403" i="36"/>
  <c r="C202" i="39"/>
  <c r="E202" i="39" s="1"/>
  <c r="D403" i="36"/>
  <c r="C65" i="39"/>
  <c r="E65" i="39"/>
  <c r="E392" i="36"/>
  <c r="C201" i="39" s="1"/>
  <c r="E201" i="39" s="1"/>
  <c r="D392" i="36"/>
  <c r="C64" i="39" s="1"/>
  <c r="E64" i="39" s="1"/>
  <c r="E381" i="36"/>
  <c r="C200" i="39"/>
  <c r="E200" i="39" s="1"/>
  <c r="D381" i="36"/>
  <c r="C63" i="39"/>
  <c r="E63" i="39"/>
  <c r="E370" i="36"/>
  <c r="C199" i="39" s="1"/>
  <c r="D370" i="36"/>
  <c r="C62" i="39" s="1"/>
  <c r="E359" i="36"/>
  <c r="C198" i="39"/>
  <c r="E198" i="39" s="1"/>
  <c r="D359" i="36"/>
  <c r="C61" i="39"/>
  <c r="E61" i="39"/>
  <c r="E348" i="36"/>
  <c r="C197" i="39" s="1"/>
  <c r="E197" i="39" s="1"/>
  <c r="D348" i="36"/>
  <c r="C60" i="39" s="1"/>
  <c r="E337" i="36"/>
  <c r="C196" i="39"/>
  <c r="E196" i="39" s="1"/>
  <c r="D337" i="36"/>
  <c r="C59" i="39"/>
  <c r="E59" i="39"/>
  <c r="E326" i="36"/>
  <c r="C195" i="39" s="1"/>
  <c r="E195" i="39" s="1"/>
  <c r="D326" i="36"/>
  <c r="C58" i="39" s="1"/>
  <c r="E315" i="36"/>
  <c r="C194" i="39" s="1"/>
  <c r="E194" i="39" s="1"/>
  <c r="D315" i="36"/>
  <c r="C57" i="39" s="1"/>
  <c r="E57" i="39" s="1"/>
  <c r="E304" i="36"/>
  <c r="C193" i="39"/>
  <c r="E193" i="39" s="1"/>
  <c r="D304" i="36"/>
  <c r="C56" i="39"/>
  <c r="E56" i="39"/>
  <c r="E293" i="36"/>
  <c r="C192" i="39"/>
  <c r="D293" i="36"/>
  <c r="C55" i="39"/>
  <c r="E55" i="39" s="1"/>
  <c r="E282" i="36"/>
  <c r="C191" i="39"/>
  <c r="E191" i="39"/>
  <c r="D282" i="36"/>
  <c r="C54" i="39"/>
  <c r="E54" i="39"/>
  <c r="E271" i="36"/>
  <c r="C190" i="39" s="1"/>
  <c r="E190" i="39" s="1"/>
  <c r="D271" i="36"/>
  <c r="C53" i="39"/>
  <c r="E53" i="39" s="1"/>
  <c r="E260" i="36"/>
  <c r="C189" i="39"/>
  <c r="E189" i="39"/>
  <c r="D260" i="36"/>
  <c r="C52" i="39"/>
  <c r="E52" i="39"/>
  <c r="E249" i="36"/>
  <c r="C188" i="39" s="1"/>
  <c r="E188" i="39" s="1"/>
  <c r="D249" i="36"/>
  <c r="C51" i="39"/>
  <c r="E51" i="39" s="1"/>
  <c r="E238" i="36"/>
  <c r="C187" i="39"/>
  <c r="E187" i="39"/>
  <c r="D238" i="36"/>
  <c r="C50" i="39"/>
  <c r="E50" i="39"/>
  <c r="E227" i="36"/>
  <c r="C186" i="39" s="1"/>
  <c r="E186" i="39" s="1"/>
  <c r="D227" i="36"/>
  <c r="C49" i="39"/>
  <c r="E49" i="39" s="1"/>
  <c r="E216" i="36"/>
  <c r="C185" i="39"/>
  <c r="D216" i="36"/>
  <c r="C48" i="39" s="1"/>
  <c r="E48" i="39" s="1"/>
  <c r="E205" i="36"/>
  <c r="C184" i="39"/>
  <c r="E184" i="39" s="1"/>
  <c r="D205" i="36"/>
  <c r="C47" i="39"/>
  <c r="E47" i="39"/>
  <c r="E194" i="36"/>
  <c r="C183" i="39"/>
  <c r="E183" i="39"/>
  <c r="D194" i="36"/>
  <c r="C46" i="39" s="1"/>
  <c r="E46" i="39" s="1"/>
  <c r="E183" i="36"/>
  <c r="C182" i="39"/>
  <c r="E182" i="39" s="1"/>
  <c r="D183" i="36"/>
  <c r="C45" i="39"/>
  <c r="E45" i="39"/>
  <c r="E172" i="36"/>
  <c r="C181" i="39"/>
  <c r="E181" i="39"/>
  <c r="D172" i="36"/>
  <c r="C44" i="39" s="1"/>
  <c r="E161" i="36"/>
  <c r="C180" i="39"/>
  <c r="E180" i="39"/>
  <c r="D161" i="36"/>
  <c r="C43" i="39"/>
  <c r="E43" i="39"/>
  <c r="E150" i="36"/>
  <c r="C179" i="39" s="1"/>
  <c r="E179" i="39" s="1"/>
  <c r="D150" i="36"/>
  <c r="C42" i="39"/>
  <c r="E42" i="39" s="1"/>
  <c r="E139" i="36"/>
  <c r="C178" i="39"/>
  <c r="E178" i="39"/>
  <c r="D139" i="36"/>
  <c r="C41" i="39" s="1"/>
  <c r="E41" i="39" s="1"/>
  <c r="E128" i="36"/>
  <c r="C177" i="39" s="1"/>
  <c r="E177" i="39" s="1"/>
  <c r="D128" i="36"/>
  <c r="C40" i="39"/>
  <c r="E117" i="36"/>
  <c r="C176" i="39"/>
  <c r="E176" i="39" s="1"/>
  <c r="D117" i="36"/>
  <c r="C39" i="39"/>
  <c r="E39" i="39"/>
  <c r="E106" i="36"/>
  <c r="C175" i="39" s="1"/>
  <c r="E175" i="39" s="1"/>
  <c r="D106" i="36"/>
  <c r="C38" i="39" s="1"/>
  <c r="E38" i="39" s="1"/>
  <c r="E95" i="36"/>
  <c r="C174" i="39"/>
  <c r="E174" i="39" s="1"/>
  <c r="D95" i="36"/>
  <c r="C37" i="39"/>
  <c r="E37" i="39"/>
  <c r="E84" i="36"/>
  <c r="C173" i="39"/>
  <c r="E173" i="39" s="1"/>
  <c r="D84" i="36"/>
  <c r="C36" i="39" s="1"/>
  <c r="E36" i="39" s="1"/>
  <c r="E73" i="36"/>
  <c r="C172" i="39"/>
  <c r="E172" i="39" s="1"/>
  <c r="D73" i="36"/>
  <c r="C35" i="39"/>
  <c r="E35" i="39"/>
  <c r="E62" i="36"/>
  <c r="C171" i="39"/>
  <c r="E171" i="39" s="1"/>
  <c r="D62" i="36"/>
  <c r="C34" i="39" s="1"/>
  <c r="E51" i="36"/>
  <c r="C170" i="39" s="1"/>
  <c r="E170" i="39"/>
  <c r="D51" i="36"/>
  <c r="C33" i="39"/>
  <c r="E33" i="39" s="1"/>
  <c r="E40" i="36"/>
  <c r="C169" i="39" s="1"/>
  <c r="E169" i="39" s="1"/>
  <c r="D40" i="36"/>
  <c r="C32" i="39"/>
  <c r="E29" i="36"/>
  <c r="C168" i="39"/>
  <c r="E168" i="39" s="1"/>
  <c r="D29" i="36"/>
  <c r="C31" i="39" s="1"/>
  <c r="E31" i="39" s="1"/>
  <c r="D18" i="36"/>
  <c r="C30" i="39"/>
  <c r="E30" i="39" s="1"/>
  <c r="E18" i="36"/>
  <c r="C167" i="39" s="1"/>
  <c r="E167" i="39"/>
  <c r="C283" i="36"/>
  <c r="G283" i="36"/>
  <c r="C8" i="36"/>
  <c r="G8" i="36"/>
  <c r="C9" i="36"/>
  <c r="G9" i="36"/>
  <c r="C732" i="36"/>
  <c r="G732" i="36"/>
  <c r="C731" i="36"/>
  <c r="G731" i="36"/>
  <c r="C730" i="36"/>
  <c r="G730" i="36"/>
  <c r="C729" i="36"/>
  <c r="G729" i="36"/>
  <c r="C728" i="36"/>
  <c r="G728" i="36"/>
  <c r="C727" i="36"/>
  <c r="G727" i="36"/>
  <c r="C726" i="36"/>
  <c r="G726" i="36"/>
  <c r="C725" i="36"/>
  <c r="G725" i="36"/>
  <c r="C724" i="36"/>
  <c r="G724" i="36"/>
  <c r="C723" i="36"/>
  <c r="G723" i="36"/>
  <c r="C721" i="36"/>
  <c r="G721" i="36"/>
  <c r="C720" i="36"/>
  <c r="G720" i="36"/>
  <c r="C719" i="36"/>
  <c r="G719" i="36"/>
  <c r="C718" i="36"/>
  <c r="G718" i="36"/>
  <c r="C717" i="36"/>
  <c r="G717" i="36"/>
  <c r="C716" i="36"/>
  <c r="G716" i="36"/>
  <c r="C715" i="36"/>
  <c r="G715" i="36"/>
  <c r="C714" i="36"/>
  <c r="G714" i="36"/>
  <c r="C713" i="36"/>
  <c r="G713" i="36"/>
  <c r="C712" i="36"/>
  <c r="G712" i="36"/>
  <c r="C710" i="36"/>
  <c r="G710" i="36"/>
  <c r="C709" i="36"/>
  <c r="G709" i="36"/>
  <c r="C708" i="36"/>
  <c r="G708" i="36"/>
  <c r="C707" i="36"/>
  <c r="G707" i="36"/>
  <c r="C706" i="36"/>
  <c r="G706" i="36"/>
  <c r="C705" i="36"/>
  <c r="G705" i="36"/>
  <c r="C704" i="36"/>
  <c r="G704" i="36"/>
  <c r="C703" i="36"/>
  <c r="G703" i="36"/>
  <c r="C702" i="36"/>
  <c r="G702" i="36"/>
  <c r="C701" i="36"/>
  <c r="G701" i="36"/>
  <c r="C699" i="36"/>
  <c r="G699" i="36"/>
  <c r="C698" i="36"/>
  <c r="G698" i="36"/>
  <c r="C697" i="36"/>
  <c r="G697" i="36"/>
  <c r="C696" i="36"/>
  <c r="G696" i="36"/>
  <c r="C695" i="36"/>
  <c r="G695" i="36"/>
  <c r="C694" i="36"/>
  <c r="G694" i="36"/>
  <c r="C693" i="36"/>
  <c r="G693" i="36"/>
  <c r="C692" i="36"/>
  <c r="G692" i="36"/>
  <c r="C691" i="36"/>
  <c r="G691" i="36"/>
  <c r="C690" i="36"/>
  <c r="G690" i="36"/>
  <c r="C688" i="36"/>
  <c r="G688" i="36"/>
  <c r="C687" i="36"/>
  <c r="G687" i="36"/>
  <c r="C686" i="36"/>
  <c r="G686" i="36"/>
  <c r="C685" i="36"/>
  <c r="G685" i="36"/>
  <c r="C684" i="36"/>
  <c r="G684" i="36"/>
  <c r="C683" i="36"/>
  <c r="G683" i="36"/>
  <c r="C682" i="36"/>
  <c r="G682" i="36"/>
  <c r="C681" i="36"/>
  <c r="G681" i="36"/>
  <c r="C680" i="36"/>
  <c r="G680" i="36"/>
  <c r="C679" i="36"/>
  <c r="G679" i="36"/>
  <c r="C677" i="36"/>
  <c r="G677" i="36"/>
  <c r="C676" i="36"/>
  <c r="G676" i="36"/>
  <c r="C675" i="36"/>
  <c r="G675" i="36"/>
  <c r="C674" i="36"/>
  <c r="G674" i="36"/>
  <c r="C673" i="36"/>
  <c r="G673" i="36"/>
  <c r="C672" i="36"/>
  <c r="G672" i="36"/>
  <c r="C671" i="36"/>
  <c r="G671" i="36"/>
  <c r="C670" i="36"/>
  <c r="G670" i="36"/>
  <c r="C669" i="36"/>
  <c r="G669" i="36"/>
  <c r="C668" i="36"/>
  <c r="G668" i="36"/>
  <c r="C666" i="36"/>
  <c r="G666" i="36"/>
  <c r="C665" i="36"/>
  <c r="G665" i="36"/>
  <c r="C664" i="36"/>
  <c r="G664" i="36"/>
  <c r="C663" i="36"/>
  <c r="G663" i="36"/>
  <c r="C662" i="36"/>
  <c r="G662" i="36"/>
  <c r="C661" i="36"/>
  <c r="G661" i="36"/>
  <c r="C660" i="36"/>
  <c r="C659" i="36"/>
  <c r="G659" i="36" s="1"/>
  <c r="C658" i="36"/>
  <c r="G658" i="36" s="1"/>
  <c r="C657" i="36"/>
  <c r="G657" i="36" s="1"/>
  <c r="C655" i="36"/>
  <c r="G655" i="36" s="1"/>
  <c r="C654" i="36"/>
  <c r="G654" i="36" s="1"/>
  <c r="C653" i="36"/>
  <c r="G653" i="36" s="1"/>
  <c r="C652" i="36"/>
  <c r="G652" i="36" s="1"/>
  <c r="C651" i="36"/>
  <c r="G651" i="36" s="1"/>
  <c r="C650" i="36"/>
  <c r="G650" i="36" s="1"/>
  <c r="C649" i="36"/>
  <c r="G649" i="36" s="1"/>
  <c r="C648" i="36"/>
  <c r="G648" i="36" s="1"/>
  <c r="C647" i="36"/>
  <c r="G647" i="36" s="1"/>
  <c r="C646" i="36"/>
  <c r="C644" i="36"/>
  <c r="G644" i="36"/>
  <c r="C643" i="36"/>
  <c r="G643" i="36"/>
  <c r="C642" i="36"/>
  <c r="G642" i="36"/>
  <c r="C641" i="36"/>
  <c r="G641" i="36"/>
  <c r="C640" i="36"/>
  <c r="G640" i="36"/>
  <c r="C639" i="36"/>
  <c r="G639" i="36"/>
  <c r="C638" i="36"/>
  <c r="G638" i="36"/>
  <c r="C637" i="36"/>
  <c r="G637" i="36"/>
  <c r="C636" i="36"/>
  <c r="G636" i="36"/>
  <c r="C635" i="36"/>
  <c r="G635" i="36"/>
  <c r="C633" i="36"/>
  <c r="G633" i="36"/>
  <c r="C632" i="36"/>
  <c r="G632" i="36"/>
  <c r="C631" i="36"/>
  <c r="G631" i="36"/>
  <c r="C630" i="36"/>
  <c r="G630" i="36"/>
  <c r="C629" i="36"/>
  <c r="G629" i="36"/>
  <c r="C628" i="36"/>
  <c r="G628" i="36"/>
  <c r="C627" i="36"/>
  <c r="G627" i="36"/>
  <c r="C626" i="36"/>
  <c r="G626" i="36"/>
  <c r="C625" i="36"/>
  <c r="G625" i="36"/>
  <c r="C624" i="36"/>
  <c r="G624" i="36"/>
  <c r="C622" i="36"/>
  <c r="G622" i="36"/>
  <c r="C621" i="36"/>
  <c r="G621" i="36"/>
  <c r="C620" i="36"/>
  <c r="G620" i="36"/>
  <c r="C619" i="36"/>
  <c r="G619" i="36"/>
  <c r="C618" i="36"/>
  <c r="G618" i="36"/>
  <c r="C617" i="36"/>
  <c r="G617" i="36"/>
  <c r="C616" i="36"/>
  <c r="G616" i="36"/>
  <c r="C615" i="36"/>
  <c r="G615" i="36"/>
  <c r="C614" i="36"/>
  <c r="G614" i="36"/>
  <c r="C613" i="36"/>
  <c r="G613" i="36"/>
  <c r="C611" i="36"/>
  <c r="G611" i="36"/>
  <c r="C610" i="36"/>
  <c r="G610" i="36"/>
  <c r="C609" i="36"/>
  <c r="G609" i="36"/>
  <c r="C608" i="36"/>
  <c r="G608" i="36"/>
  <c r="C607" i="36"/>
  <c r="G607" i="36"/>
  <c r="C606" i="36"/>
  <c r="G606" i="36"/>
  <c r="C605" i="36"/>
  <c r="G605" i="36"/>
  <c r="C604" i="36"/>
  <c r="G604" i="36"/>
  <c r="C603" i="36"/>
  <c r="G603" i="36"/>
  <c r="C602" i="36"/>
  <c r="C600" i="36"/>
  <c r="G600" i="36" s="1"/>
  <c r="C599" i="36"/>
  <c r="G599" i="36" s="1"/>
  <c r="C598" i="36"/>
  <c r="G598" i="36" s="1"/>
  <c r="C597" i="36"/>
  <c r="G597" i="36" s="1"/>
  <c r="C596" i="36"/>
  <c r="G596" i="36" s="1"/>
  <c r="C595" i="36"/>
  <c r="G595" i="36" s="1"/>
  <c r="C594" i="36"/>
  <c r="G594" i="36" s="1"/>
  <c r="C593" i="36"/>
  <c r="G593" i="36" s="1"/>
  <c r="C592" i="36"/>
  <c r="G592" i="36" s="1"/>
  <c r="C591" i="36"/>
  <c r="G591" i="36" s="1"/>
  <c r="C589" i="36"/>
  <c r="G589" i="36" s="1"/>
  <c r="C588" i="36"/>
  <c r="G588" i="36" s="1"/>
  <c r="C587" i="36"/>
  <c r="G587" i="36" s="1"/>
  <c r="C586" i="36"/>
  <c r="G586" i="36" s="1"/>
  <c r="C585" i="36"/>
  <c r="G585" i="36" s="1"/>
  <c r="C584" i="36"/>
  <c r="G584" i="36" s="1"/>
  <c r="C583" i="36"/>
  <c r="C582" i="36"/>
  <c r="G582" i="36"/>
  <c r="C581" i="36"/>
  <c r="G581" i="36"/>
  <c r="C580" i="36"/>
  <c r="C590" i="36" s="1"/>
  <c r="H82" i="39" s="1"/>
  <c r="G580" i="36"/>
  <c r="C578" i="36"/>
  <c r="G578" i="36"/>
  <c r="C577" i="36"/>
  <c r="G577" i="36"/>
  <c r="C576" i="36"/>
  <c r="G576" i="36"/>
  <c r="C575" i="36"/>
  <c r="G575" i="36"/>
  <c r="C574" i="36"/>
  <c r="G574" i="36"/>
  <c r="C573" i="36"/>
  <c r="G573" i="36"/>
  <c r="C572" i="36"/>
  <c r="G572" i="36"/>
  <c r="C571" i="36"/>
  <c r="G571" i="36"/>
  <c r="C570" i="36"/>
  <c r="G570" i="36"/>
  <c r="C569" i="36"/>
  <c r="C567" i="36"/>
  <c r="G567" i="36" s="1"/>
  <c r="C566" i="36"/>
  <c r="G566" i="36" s="1"/>
  <c r="C565" i="36"/>
  <c r="G565" i="36" s="1"/>
  <c r="C564" i="36"/>
  <c r="G564" i="36" s="1"/>
  <c r="C563" i="36"/>
  <c r="G563" i="36" s="1"/>
  <c r="C562" i="36"/>
  <c r="G562" i="36" s="1"/>
  <c r="C561" i="36"/>
  <c r="G561" i="36" s="1"/>
  <c r="C560" i="36"/>
  <c r="G560" i="36" s="1"/>
  <c r="C559" i="36"/>
  <c r="G559" i="36" s="1"/>
  <c r="C558" i="36"/>
  <c r="G558" i="36" s="1"/>
  <c r="C556" i="36"/>
  <c r="G556" i="36" s="1"/>
  <c r="C555" i="36"/>
  <c r="G555" i="36" s="1"/>
  <c r="C554" i="36"/>
  <c r="G554" i="36" s="1"/>
  <c r="C553" i="36"/>
  <c r="G553" i="36" s="1"/>
  <c r="C552" i="36"/>
  <c r="G552" i="36" s="1"/>
  <c r="C551" i="36"/>
  <c r="G551" i="36" s="1"/>
  <c r="C550" i="36"/>
  <c r="G550" i="36" s="1"/>
  <c r="C549" i="36"/>
  <c r="G549" i="36" s="1"/>
  <c r="C548" i="36"/>
  <c r="G548" i="36" s="1"/>
  <c r="C547" i="36"/>
  <c r="G547" i="36" s="1"/>
  <c r="C545" i="36"/>
  <c r="G545" i="36" s="1"/>
  <c r="C544" i="36"/>
  <c r="G544" i="36" s="1"/>
  <c r="C543" i="36"/>
  <c r="G543" i="36" s="1"/>
  <c r="C542" i="36"/>
  <c r="G542" i="36" s="1"/>
  <c r="C541" i="36"/>
  <c r="G541" i="36" s="1"/>
  <c r="C540" i="36"/>
  <c r="G540" i="36" s="1"/>
  <c r="C539" i="36"/>
  <c r="G539" i="36" s="1"/>
  <c r="C538" i="36"/>
  <c r="G538" i="36" s="1"/>
  <c r="C537" i="36"/>
  <c r="C536" i="36"/>
  <c r="G536" i="36"/>
  <c r="C534" i="36"/>
  <c r="G534" i="36"/>
  <c r="C533" i="36"/>
  <c r="G533" i="36"/>
  <c r="C532" i="36"/>
  <c r="G532" i="36"/>
  <c r="C531" i="36"/>
  <c r="G531" i="36"/>
  <c r="C530" i="36"/>
  <c r="G530" i="36"/>
  <c r="C529" i="36"/>
  <c r="G529" i="36"/>
  <c r="C528" i="36"/>
  <c r="G528" i="36"/>
  <c r="C527" i="36"/>
  <c r="G527" i="36"/>
  <c r="C526" i="36"/>
  <c r="G526" i="36"/>
  <c r="C525" i="36"/>
  <c r="C523" i="36"/>
  <c r="G523" i="36" s="1"/>
  <c r="C522" i="36"/>
  <c r="G522" i="36" s="1"/>
  <c r="C521" i="36"/>
  <c r="G521" i="36" s="1"/>
  <c r="C520" i="36"/>
  <c r="G520" i="36" s="1"/>
  <c r="C519" i="36"/>
  <c r="G519" i="36" s="1"/>
  <c r="C518" i="36"/>
  <c r="G518" i="36" s="1"/>
  <c r="C517" i="36"/>
  <c r="G517" i="36" s="1"/>
  <c r="C516" i="36"/>
  <c r="G516" i="36" s="1"/>
  <c r="C515" i="36"/>
  <c r="G515" i="36" s="1"/>
  <c r="C514" i="36"/>
  <c r="C512" i="36"/>
  <c r="G512" i="36"/>
  <c r="C511" i="36"/>
  <c r="G511" i="36"/>
  <c r="C510" i="36"/>
  <c r="G510" i="36"/>
  <c r="C509" i="36"/>
  <c r="G509" i="36"/>
  <c r="C508" i="36"/>
  <c r="G508" i="36"/>
  <c r="C507" i="36"/>
  <c r="G507" i="36"/>
  <c r="C506" i="36"/>
  <c r="G506" i="36"/>
  <c r="C505" i="36"/>
  <c r="G505" i="36"/>
  <c r="C504" i="36"/>
  <c r="G504" i="36"/>
  <c r="C503" i="36"/>
  <c r="G503" i="36"/>
  <c r="C501" i="36"/>
  <c r="G501" i="36"/>
  <c r="C500" i="36"/>
  <c r="G500" i="36"/>
  <c r="C499" i="36"/>
  <c r="G499" i="36"/>
  <c r="C498" i="36"/>
  <c r="G498" i="36"/>
  <c r="C497" i="36"/>
  <c r="G497" i="36"/>
  <c r="C496" i="36"/>
  <c r="G496" i="36"/>
  <c r="C495" i="36"/>
  <c r="G495" i="36"/>
  <c r="C494" i="36"/>
  <c r="G494" i="36"/>
  <c r="C493" i="36"/>
  <c r="G493" i="36"/>
  <c r="C492" i="36"/>
  <c r="G492" i="36"/>
  <c r="C490" i="36"/>
  <c r="G490" i="36"/>
  <c r="C489" i="36"/>
  <c r="G489" i="36"/>
  <c r="C488" i="36"/>
  <c r="G488" i="36"/>
  <c r="C487" i="36"/>
  <c r="G487" i="36"/>
  <c r="C486" i="36"/>
  <c r="G486" i="36"/>
  <c r="C485" i="36"/>
  <c r="G485" i="36"/>
  <c r="C484" i="36"/>
  <c r="G484" i="36"/>
  <c r="C483" i="36"/>
  <c r="G483" i="36"/>
  <c r="C482" i="36"/>
  <c r="G482" i="36"/>
  <c r="C481" i="36"/>
  <c r="G481" i="36"/>
  <c r="C479" i="36"/>
  <c r="G479" i="36"/>
  <c r="C478" i="36"/>
  <c r="G478" i="36"/>
  <c r="C477" i="36"/>
  <c r="G477" i="36"/>
  <c r="C476" i="36"/>
  <c r="G476" i="36"/>
  <c r="C475" i="36"/>
  <c r="G475" i="36"/>
  <c r="C474" i="36"/>
  <c r="G474" i="36"/>
  <c r="C473" i="36"/>
  <c r="G473" i="36"/>
  <c r="C472" i="36"/>
  <c r="C471" i="36"/>
  <c r="G471" i="36" s="1"/>
  <c r="G470" i="36"/>
  <c r="C468" i="36"/>
  <c r="G468" i="36"/>
  <c r="C467" i="36"/>
  <c r="G467" i="36"/>
  <c r="C466" i="36"/>
  <c r="G466" i="36"/>
  <c r="C465" i="36"/>
  <c r="G465" i="36"/>
  <c r="C464" i="36"/>
  <c r="G464" i="36"/>
  <c r="C463" i="36"/>
  <c r="G463" i="36"/>
  <c r="C462" i="36"/>
  <c r="G462" i="36"/>
  <c r="C461" i="36"/>
  <c r="G461" i="36"/>
  <c r="C460" i="36"/>
  <c r="G460" i="36"/>
  <c r="C459" i="36"/>
  <c r="C457" i="36"/>
  <c r="G457" i="36" s="1"/>
  <c r="C456" i="36"/>
  <c r="G456" i="36" s="1"/>
  <c r="C455" i="36"/>
  <c r="G455" i="36" s="1"/>
  <c r="C454" i="36"/>
  <c r="G454" i="36" s="1"/>
  <c r="C453" i="36"/>
  <c r="G453" i="36" s="1"/>
  <c r="C452" i="36"/>
  <c r="G452" i="36" s="1"/>
  <c r="C451" i="36"/>
  <c r="G451" i="36" s="1"/>
  <c r="C450" i="36"/>
  <c r="G450" i="36" s="1"/>
  <c r="C449" i="36"/>
  <c r="G449" i="36" s="1"/>
  <c r="C448" i="36"/>
  <c r="G448" i="36" s="1"/>
  <c r="C446" i="36"/>
  <c r="G446" i="36" s="1"/>
  <c r="C445" i="36"/>
  <c r="G445" i="36" s="1"/>
  <c r="C444" i="36"/>
  <c r="G444" i="36" s="1"/>
  <c r="C443" i="36"/>
  <c r="G443" i="36" s="1"/>
  <c r="C442" i="36"/>
  <c r="G442" i="36" s="1"/>
  <c r="C441" i="36"/>
  <c r="G441" i="36" s="1"/>
  <c r="C440" i="36"/>
  <c r="G440" i="36" s="1"/>
  <c r="C439" i="36"/>
  <c r="G439" i="36" s="1"/>
  <c r="C438" i="36"/>
  <c r="G438" i="36" s="1"/>
  <c r="C437" i="36"/>
  <c r="C435" i="36"/>
  <c r="G435" i="36"/>
  <c r="C434" i="36"/>
  <c r="G434" i="36"/>
  <c r="C433" i="36"/>
  <c r="G433" i="36"/>
  <c r="C432" i="36"/>
  <c r="G432" i="36"/>
  <c r="C431" i="36"/>
  <c r="G431" i="36"/>
  <c r="C430" i="36"/>
  <c r="G430" i="36"/>
  <c r="C429" i="36"/>
  <c r="C428" i="36"/>
  <c r="G428" i="36" s="1"/>
  <c r="C427" i="36"/>
  <c r="C426" i="36"/>
  <c r="G426" i="36"/>
  <c r="C424" i="36"/>
  <c r="G424" i="36"/>
  <c r="C423" i="36"/>
  <c r="G423" i="36"/>
  <c r="C422" i="36"/>
  <c r="G422" i="36"/>
  <c r="C421" i="36"/>
  <c r="G421" i="36"/>
  <c r="C420" i="36"/>
  <c r="G420" i="36"/>
  <c r="C419" i="36"/>
  <c r="G419" i="36"/>
  <c r="C418" i="36"/>
  <c r="G418" i="36"/>
  <c r="C417" i="36"/>
  <c r="G417" i="36"/>
  <c r="C416" i="36"/>
  <c r="G416" i="36"/>
  <c r="C415" i="36"/>
  <c r="G415" i="36"/>
  <c r="C413" i="36"/>
  <c r="G413" i="36"/>
  <c r="C412" i="36"/>
  <c r="G412" i="36"/>
  <c r="C411" i="36"/>
  <c r="G411" i="36"/>
  <c r="C410" i="36"/>
  <c r="G410" i="36"/>
  <c r="C409" i="36"/>
  <c r="G409" i="36"/>
  <c r="C408" i="36"/>
  <c r="G408" i="36"/>
  <c r="C407" i="36"/>
  <c r="G407" i="36"/>
  <c r="C406" i="36"/>
  <c r="G406" i="36"/>
  <c r="C405" i="36"/>
  <c r="G405" i="36"/>
  <c r="C404" i="36"/>
  <c r="G404" i="36"/>
  <c r="C402" i="36"/>
  <c r="G402" i="36"/>
  <c r="C401" i="36"/>
  <c r="G401" i="36"/>
  <c r="C400" i="36"/>
  <c r="G400" i="36"/>
  <c r="C399" i="36"/>
  <c r="G399" i="36"/>
  <c r="C398" i="36"/>
  <c r="G398" i="36"/>
  <c r="C397" i="36"/>
  <c r="G397" i="36"/>
  <c r="C396" i="36"/>
  <c r="G396" i="36"/>
  <c r="C395" i="36"/>
  <c r="G395" i="36"/>
  <c r="C394" i="36"/>
  <c r="G394" i="36"/>
  <c r="C393" i="36"/>
  <c r="G393" i="36"/>
  <c r="C391" i="36"/>
  <c r="G391" i="36"/>
  <c r="C390" i="36"/>
  <c r="G390" i="36"/>
  <c r="C389" i="36"/>
  <c r="G389" i="36"/>
  <c r="C388" i="36"/>
  <c r="G388" i="36"/>
  <c r="C387" i="36"/>
  <c r="G387" i="36"/>
  <c r="C386" i="36"/>
  <c r="G386" i="36"/>
  <c r="C385" i="36"/>
  <c r="G385" i="36"/>
  <c r="C384" i="36"/>
  <c r="G384" i="36"/>
  <c r="C383" i="36"/>
  <c r="G383" i="36"/>
  <c r="C382" i="36"/>
  <c r="G382" i="36"/>
  <c r="C380" i="36"/>
  <c r="G380" i="36"/>
  <c r="C379" i="36"/>
  <c r="G379" i="36"/>
  <c r="C378" i="36"/>
  <c r="G378" i="36"/>
  <c r="C377" i="36"/>
  <c r="G377" i="36"/>
  <c r="C376" i="36"/>
  <c r="G376" i="36"/>
  <c r="C375" i="36"/>
  <c r="G375" i="36"/>
  <c r="C374" i="36"/>
  <c r="G374" i="36"/>
  <c r="C373" i="36"/>
  <c r="G373" i="36"/>
  <c r="C372" i="36"/>
  <c r="G372" i="36"/>
  <c r="C371" i="36"/>
  <c r="G371" i="36"/>
  <c r="C369" i="36"/>
  <c r="G369" i="36"/>
  <c r="C368" i="36"/>
  <c r="G368" i="36"/>
  <c r="C367" i="36"/>
  <c r="G367" i="36"/>
  <c r="C366" i="36"/>
  <c r="G366" i="36"/>
  <c r="C365" i="36"/>
  <c r="G365" i="36"/>
  <c r="C364" i="36"/>
  <c r="G364" i="36"/>
  <c r="C363" i="36"/>
  <c r="G363" i="36"/>
  <c r="C362" i="36"/>
  <c r="G362" i="36"/>
  <c r="C361" i="36"/>
  <c r="G361" i="36"/>
  <c r="C360" i="36"/>
  <c r="G360" i="36"/>
  <c r="C358" i="36"/>
  <c r="G358" i="36"/>
  <c r="C357" i="36"/>
  <c r="G357" i="36"/>
  <c r="C356" i="36"/>
  <c r="G356" i="36"/>
  <c r="C355" i="36"/>
  <c r="G355" i="36"/>
  <c r="C354" i="36"/>
  <c r="G354" i="36"/>
  <c r="C353" i="36"/>
  <c r="G353" i="36"/>
  <c r="C352" i="36"/>
  <c r="G352" i="36"/>
  <c r="C351" i="36"/>
  <c r="G351" i="36"/>
  <c r="C350" i="36"/>
  <c r="G350" i="36"/>
  <c r="C349" i="36"/>
  <c r="C347" i="36"/>
  <c r="G347" i="36" s="1"/>
  <c r="C346" i="36"/>
  <c r="G346" i="36" s="1"/>
  <c r="C345" i="36"/>
  <c r="G345" i="36" s="1"/>
  <c r="C344" i="36"/>
  <c r="G344" i="36" s="1"/>
  <c r="C343" i="36"/>
  <c r="G343" i="36" s="1"/>
  <c r="C342" i="36"/>
  <c r="G342" i="36" s="1"/>
  <c r="C341" i="36"/>
  <c r="G341" i="36" s="1"/>
  <c r="C340" i="36"/>
  <c r="G340" i="36" s="1"/>
  <c r="C339" i="36"/>
  <c r="G339" i="36" s="1"/>
  <c r="C338" i="36"/>
  <c r="C336" i="36"/>
  <c r="G336" i="36"/>
  <c r="C335" i="36"/>
  <c r="G335" i="36"/>
  <c r="C334" i="36"/>
  <c r="G334" i="36"/>
  <c r="C333" i="36"/>
  <c r="G333" i="36"/>
  <c r="C332" i="36"/>
  <c r="G332" i="36"/>
  <c r="C331" i="36"/>
  <c r="G331" i="36"/>
  <c r="C330" i="36"/>
  <c r="G330" i="36"/>
  <c r="C329" i="36"/>
  <c r="G329" i="36"/>
  <c r="C328" i="36"/>
  <c r="G328" i="36"/>
  <c r="C327" i="36"/>
  <c r="G327" i="36"/>
  <c r="C325" i="36"/>
  <c r="G325" i="36"/>
  <c r="C324" i="36"/>
  <c r="G324" i="36"/>
  <c r="C323" i="36"/>
  <c r="G323" i="36"/>
  <c r="C322" i="36"/>
  <c r="G322" i="36"/>
  <c r="C321" i="36"/>
  <c r="G321" i="36"/>
  <c r="C320" i="36"/>
  <c r="G320" i="36"/>
  <c r="C319" i="36"/>
  <c r="G319" i="36"/>
  <c r="C318" i="36"/>
  <c r="G318" i="36"/>
  <c r="C317" i="36"/>
  <c r="G317" i="36"/>
  <c r="C316" i="36"/>
  <c r="G316" i="36"/>
  <c r="C314" i="36"/>
  <c r="G314" i="36"/>
  <c r="C313" i="36"/>
  <c r="G313" i="36"/>
  <c r="C312" i="36"/>
  <c r="G312" i="36"/>
  <c r="C311" i="36"/>
  <c r="G311" i="36"/>
  <c r="C310" i="36"/>
  <c r="G310" i="36"/>
  <c r="C309" i="36"/>
  <c r="G309" i="36"/>
  <c r="C308" i="36"/>
  <c r="G308" i="36"/>
  <c r="C307" i="36"/>
  <c r="G307" i="36"/>
  <c r="C306" i="36"/>
  <c r="G306" i="36"/>
  <c r="C305" i="36"/>
  <c r="G305" i="36"/>
  <c r="C303" i="36"/>
  <c r="G303" i="36"/>
  <c r="C302" i="36"/>
  <c r="G302" i="36"/>
  <c r="C301" i="36"/>
  <c r="G301" i="36"/>
  <c r="C300" i="36"/>
  <c r="G300" i="36"/>
  <c r="C299" i="36"/>
  <c r="G299" i="36"/>
  <c r="C298" i="36"/>
  <c r="G298" i="36"/>
  <c r="C297" i="36"/>
  <c r="G297" i="36"/>
  <c r="C296" i="36"/>
  <c r="G296" i="36"/>
  <c r="C295" i="36"/>
  <c r="C294" i="36"/>
  <c r="G294" i="36" s="1"/>
  <c r="C292" i="36"/>
  <c r="G292" i="36" s="1"/>
  <c r="C291" i="36"/>
  <c r="G291" i="36" s="1"/>
  <c r="C290" i="36"/>
  <c r="G290" i="36" s="1"/>
  <c r="C289" i="36"/>
  <c r="G289" i="36" s="1"/>
  <c r="C288" i="36"/>
  <c r="G288" i="36" s="1"/>
  <c r="C287" i="36"/>
  <c r="G287" i="36" s="1"/>
  <c r="C286" i="36"/>
  <c r="G286" i="36" s="1"/>
  <c r="C285" i="36"/>
  <c r="G285" i="36" s="1"/>
  <c r="C284" i="36"/>
  <c r="G284" i="36"/>
  <c r="C281" i="36"/>
  <c r="G281" i="36"/>
  <c r="C280" i="36"/>
  <c r="G280" i="36"/>
  <c r="C279" i="36"/>
  <c r="G279" i="36"/>
  <c r="C278" i="36"/>
  <c r="G278" i="36"/>
  <c r="C277" i="36"/>
  <c r="G277" i="36"/>
  <c r="C276" i="36"/>
  <c r="G276" i="36"/>
  <c r="C275" i="36"/>
  <c r="G275" i="36"/>
  <c r="C274" i="36"/>
  <c r="G274" i="36"/>
  <c r="C273" i="36"/>
  <c r="G273" i="36"/>
  <c r="C272" i="36"/>
  <c r="G272" i="36"/>
  <c r="C270" i="36"/>
  <c r="G270" i="36"/>
  <c r="C269" i="36"/>
  <c r="G269" i="36"/>
  <c r="C268" i="36"/>
  <c r="G268" i="36"/>
  <c r="C267" i="36"/>
  <c r="G267" i="36"/>
  <c r="C266" i="36"/>
  <c r="G266" i="36"/>
  <c r="C265" i="36"/>
  <c r="G265" i="36"/>
  <c r="C264" i="36"/>
  <c r="G264" i="36"/>
  <c r="C263" i="36"/>
  <c r="G263" i="36"/>
  <c r="C262" i="36"/>
  <c r="G262" i="36"/>
  <c r="C261" i="36"/>
  <c r="C271" i="36"/>
  <c r="H53" i="39" s="1"/>
  <c r="G261" i="36"/>
  <c r="C259" i="36"/>
  <c r="G259" i="36"/>
  <c r="C258" i="36"/>
  <c r="G258" i="36"/>
  <c r="C257" i="36"/>
  <c r="G257" i="36"/>
  <c r="C256" i="36"/>
  <c r="G256" i="36"/>
  <c r="C255" i="36"/>
  <c r="G255" i="36"/>
  <c r="C254" i="36"/>
  <c r="G254" i="36"/>
  <c r="C253" i="36"/>
  <c r="G253" i="36"/>
  <c r="C252" i="36"/>
  <c r="G252" i="36"/>
  <c r="C251" i="36"/>
  <c r="G251" i="36"/>
  <c r="C250" i="36"/>
  <c r="G250" i="36"/>
  <c r="C248" i="36"/>
  <c r="G248" i="36"/>
  <c r="C247" i="36"/>
  <c r="G247" i="36"/>
  <c r="C246" i="36"/>
  <c r="G246" i="36"/>
  <c r="C245" i="36"/>
  <c r="G245" i="36"/>
  <c r="C244" i="36"/>
  <c r="G244" i="36"/>
  <c r="C243" i="36"/>
  <c r="G243" i="36"/>
  <c r="C242" i="36"/>
  <c r="G242" i="36"/>
  <c r="C241" i="36"/>
  <c r="G241" i="36"/>
  <c r="C240" i="36"/>
  <c r="G240" i="36"/>
  <c r="C239" i="36"/>
  <c r="C249" i="36"/>
  <c r="C237" i="36"/>
  <c r="G237" i="36"/>
  <c r="C236" i="36"/>
  <c r="G236" i="36"/>
  <c r="C235" i="36"/>
  <c r="G235" i="36"/>
  <c r="C234" i="36"/>
  <c r="G234" i="36"/>
  <c r="C233" i="36"/>
  <c r="G233" i="36"/>
  <c r="C232" i="36"/>
  <c r="G232" i="36"/>
  <c r="C231" i="36"/>
  <c r="G231" i="36"/>
  <c r="C230" i="36"/>
  <c r="G230" i="36"/>
  <c r="C229" i="36"/>
  <c r="C228" i="36"/>
  <c r="G228" i="36" s="1"/>
  <c r="C226" i="36"/>
  <c r="G226" i="36" s="1"/>
  <c r="C225" i="36"/>
  <c r="G225" i="36" s="1"/>
  <c r="C224" i="36"/>
  <c r="G224" i="36" s="1"/>
  <c r="C223" i="36"/>
  <c r="G223" i="36" s="1"/>
  <c r="C222" i="36"/>
  <c r="G222" i="36" s="1"/>
  <c r="C221" i="36"/>
  <c r="G221" i="36" s="1"/>
  <c r="C220" i="36"/>
  <c r="G220" i="36" s="1"/>
  <c r="C219" i="36"/>
  <c r="G219" i="36" s="1"/>
  <c r="C218" i="36"/>
  <c r="G218" i="36" s="1"/>
  <c r="C217" i="36"/>
  <c r="G217" i="36" s="1"/>
  <c r="C215" i="36"/>
  <c r="G215" i="36" s="1"/>
  <c r="C214" i="36"/>
  <c r="G214" i="36" s="1"/>
  <c r="C213" i="36"/>
  <c r="G213" i="36" s="1"/>
  <c r="C212" i="36"/>
  <c r="G212" i="36" s="1"/>
  <c r="C211" i="36"/>
  <c r="G211" i="36" s="1"/>
  <c r="C210" i="36"/>
  <c r="G210" i="36" s="1"/>
  <c r="C209" i="36"/>
  <c r="G209" i="36" s="1"/>
  <c r="C208" i="36"/>
  <c r="G208" i="36" s="1"/>
  <c r="C207" i="36"/>
  <c r="G207" i="36" s="1"/>
  <c r="C206" i="36"/>
  <c r="G206" i="36" s="1"/>
  <c r="C204" i="36"/>
  <c r="G204" i="36" s="1"/>
  <c r="C203" i="36"/>
  <c r="G203" i="36" s="1"/>
  <c r="C202" i="36"/>
  <c r="G202" i="36" s="1"/>
  <c r="C201" i="36"/>
  <c r="G201" i="36" s="1"/>
  <c r="C200" i="36"/>
  <c r="G200" i="36" s="1"/>
  <c r="C199" i="36"/>
  <c r="G199" i="36" s="1"/>
  <c r="C198" i="36"/>
  <c r="G198" i="36" s="1"/>
  <c r="C197" i="36"/>
  <c r="G197" i="36" s="1"/>
  <c r="C196" i="36"/>
  <c r="G196" i="36" s="1"/>
  <c r="C195" i="36"/>
  <c r="G195" i="36" s="1"/>
  <c r="C193" i="36"/>
  <c r="G193" i="36" s="1"/>
  <c r="C192" i="36"/>
  <c r="G192" i="36" s="1"/>
  <c r="C191" i="36"/>
  <c r="G191" i="36" s="1"/>
  <c r="C190" i="36"/>
  <c r="G190" i="36" s="1"/>
  <c r="C189" i="36"/>
  <c r="G189" i="36" s="1"/>
  <c r="C188" i="36"/>
  <c r="C187" i="36"/>
  <c r="G187" i="36"/>
  <c r="C186" i="36"/>
  <c r="G186" i="36"/>
  <c r="C185" i="36"/>
  <c r="G185" i="36"/>
  <c r="C184" i="36"/>
  <c r="G184" i="36"/>
  <c r="C182" i="36"/>
  <c r="G182" i="36"/>
  <c r="C181" i="36"/>
  <c r="G181" i="36"/>
  <c r="C180" i="36"/>
  <c r="G180" i="36"/>
  <c r="C179" i="36"/>
  <c r="G179" i="36"/>
  <c r="C178" i="36"/>
  <c r="G178" i="36"/>
  <c r="C177" i="36"/>
  <c r="G177" i="36"/>
  <c r="C176" i="36"/>
  <c r="G176" i="36"/>
  <c r="C175" i="36"/>
  <c r="G175" i="36"/>
  <c r="C174" i="36"/>
  <c r="G174" i="36"/>
  <c r="C173" i="36"/>
  <c r="G173" i="36"/>
  <c r="C171" i="36"/>
  <c r="G171" i="36"/>
  <c r="C170" i="36"/>
  <c r="G170" i="36"/>
  <c r="C169" i="36"/>
  <c r="G169" i="36"/>
  <c r="C168" i="36"/>
  <c r="G168" i="36"/>
  <c r="C167" i="36"/>
  <c r="G167" i="36"/>
  <c r="C166" i="36"/>
  <c r="G166" i="36"/>
  <c r="C165" i="36"/>
  <c r="G165" i="36"/>
  <c r="C164" i="36"/>
  <c r="G164" i="36"/>
  <c r="C163" i="36"/>
  <c r="G163" i="36"/>
  <c r="C162" i="36"/>
  <c r="G162" i="36"/>
  <c r="C160" i="36"/>
  <c r="G160" i="36"/>
  <c r="C159" i="36"/>
  <c r="G159" i="36"/>
  <c r="C158" i="36"/>
  <c r="G158" i="36"/>
  <c r="C157" i="36"/>
  <c r="G157" i="36"/>
  <c r="C156" i="36"/>
  <c r="G156" i="36"/>
  <c r="C155" i="36"/>
  <c r="G155" i="36"/>
  <c r="C154" i="36"/>
  <c r="G154" i="36"/>
  <c r="C153" i="36"/>
  <c r="G153" i="36"/>
  <c r="C152" i="36"/>
  <c r="G152" i="36"/>
  <c r="C151" i="36"/>
  <c r="G151" i="36"/>
  <c r="C149" i="36"/>
  <c r="G149" i="36"/>
  <c r="C148" i="36"/>
  <c r="G148" i="36"/>
  <c r="C147" i="36"/>
  <c r="G147" i="36"/>
  <c r="C146" i="36"/>
  <c r="G146" i="36"/>
  <c r="C145" i="36"/>
  <c r="G145" i="36"/>
  <c r="C144" i="36"/>
  <c r="G144" i="36"/>
  <c r="C143" i="36"/>
  <c r="G143" i="36"/>
  <c r="C142" i="36"/>
  <c r="G142" i="36"/>
  <c r="C141" i="36"/>
  <c r="G141" i="36"/>
  <c r="C140" i="36"/>
  <c r="C138" i="36"/>
  <c r="G138" i="36" s="1"/>
  <c r="C137" i="36"/>
  <c r="G137" i="36" s="1"/>
  <c r="C136" i="36"/>
  <c r="G136" i="36" s="1"/>
  <c r="C135" i="36"/>
  <c r="G135" i="36" s="1"/>
  <c r="C134" i="36"/>
  <c r="G134" i="36" s="1"/>
  <c r="C133" i="36"/>
  <c r="G133" i="36" s="1"/>
  <c r="C132" i="36"/>
  <c r="G132" i="36" s="1"/>
  <c r="C131" i="36"/>
  <c r="G131" i="36" s="1"/>
  <c r="C130" i="36"/>
  <c r="G130" i="36" s="1"/>
  <c r="C129" i="36"/>
  <c r="G129" i="36" s="1"/>
  <c r="C127" i="36"/>
  <c r="G127" i="36" s="1"/>
  <c r="C126" i="36"/>
  <c r="G126" i="36" s="1"/>
  <c r="C125" i="36"/>
  <c r="G125" i="36" s="1"/>
  <c r="C124" i="36"/>
  <c r="G124" i="36" s="1"/>
  <c r="C123" i="36"/>
  <c r="G123" i="36" s="1"/>
  <c r="C122" i="36"/>
  <c r="G122" i="36" s="1"/>
  <c r="C121" i="36"/>
  <c r="G121" i="36" s="1"/>
  <c r="C120" i="36"/>
  <c r="G120" i="36" s="1"/>
  <c r="C119" i="36"/>
  <c r="G119" i="36" s="1"/>
  <c r="C118" i="36"/>
  <c r="G118" i="36" s="1"/>
  <c r="C116" i="36"/>
  <c r="G116" i="36" s="1"/>
  <c r="C115" i="36"/>
  <c r="G115" i="36" s="1"/>
  <c r="C114" i="36"/>
  <c r="G114" i="36" s="1"/>
  <c r="C113" i="36"/>
  <c r="G113" i="36" s="1"/>
  <c r="C112" i="36"/>
  <c r="G112" i="36" s="1"/>
  <c r="C111" i="36"/>
  <c r="G111" i="36" s="1"/>
  <c r="C110" i="36"/>
  <c r="G110" i="36" s="1"/>
  <c r="C109" i="36"/>
  <c r="G109" i="36" s="1"/>
  <c r="C108" i="36"/>
  <c r="G108" i="36" s="1"/>
  <c r="C107" i="36"/>
  <c r="G107" i="36" s="1"/>
  <c r="C105" i="36"/>
  <c r="G105" i="36" s="1"/>
  <c r="C104" i="36"/>
  <c r="G104" i="36" s="1"/>
  <c r="C103" i="36"/>
  <c r="G103" i="36" s="1"/>
  <c r="C102" i="36"/>
  <c r="G102" i="36" s="1"/>
  <c r="C101" i="36"/>
  <c r="G101" i="36" s="1"/>
  <c r="C100" i="36"/>
  <c r="G100" i="36" s="1"/>
  <c r="C99" i="36"/>
  <c r="G99" i="36" s="1"/>
  <c r="C98" i="36"/>
  <c r="G98" i="36" s="1"/>
  <c r="C97" i="36"/>
  <c r="G97" i="36" s="1"/>
  <c r="C96" i="36"/>
  <c r="G96" i="36" s="1"/>
  <c r="C94" i="36"/>
  <c r="G94" i="36" s="1"/>
  <c r="C93" i="36"/>
  <c r="G93" i="36" s="1"/>
  <c r="C92" i="36"/>
  <c r="G92" i="36" s="1"/>
  <c r="C91" i="36"/>
  <c r="G91" i="36" s="1"/>
  <c r="C90" i="36"/>
  <c r="G90" i="36" s="1"/>
  <c r="C89" i="36"/>
  <c r="G89" i="36" s="1"/>
  <c r="C88" i="36"/>
  <c r="G88" i="36" s="1"/>
  <c r="C87" i="36"/>
  <c r="G87" i="36" s="1"/>
  <c r="C86" i="36"/>
  <c r="G86" i="36" s="1"/>
  <c r="C85" i="36"/>
  <c r="G85" i="36" s="1"/>
  <c r="C83" i="36"/>
  <c r="G83" i="36" s="1"/>
  <c r="C82" i="36"/>
  <c r="G82" i="36" s="1"/>
  <c r="C81" i="36"/>
  <c r="G81" i="36" s="1"/>
  <c r="C80" i="36"/>
  <c r="G80" i="36" s="1"/>
  <c r="C79" i="36"/>
  <c r="G79" i="36" s="1"/>
  <c r="C78" i="36"/>
  <c r="G78" i="36" s="1"/>
  <c r="C77" i="36"/>
  <c r="G77" i="36" s="1"/>
  <c r="C76" i="36"/>
  <c r="G76" i="36" s="1"/>
  <c r="C75" i="36"/>
  <c r="G75" i="36" s="1"/>
  <c r="C74" i="36"/>
  <c r="G74" i="36" s="1"/>
  <c r="C72" i="36"/>
  <c r="G72" i="36" s="1"/>
  <c r="C71" i="36"/>
  <c r="G71" i="36" s="1"/>
  <c r="C70" i="36"/>
  <c r="G70" i="36" s="1"/>
  <c r="C69" i="36"/>
  <c r="G69" i="36" s="1"/>
  <c r="C68" i="36"/>
  <c r="G68" i="36" s="1"/>
  <c r="C67" i="36"/>
  <c r="G67" i="36" s="1"/>
  <c r="C66" i="36"/>
  <c r="G66" i="36" s="1"/>
  <c r="C65" i="36"/>
  <c r="G65" i="36" s="1"/>
  <c r="C64" i="36"/>
  <c r="G64" i="36" s="1"/>
  <c r="C63" i="36"/>
  <c r="G63" i="36" s="1"/>
  <c r="C61" i="36"/>
  <c r="G61" i="36" s="1"/>
  <c r="C60" i="36"/>
  <c r="G60" i="36" s="1"/>
  <c r="C59" i="36"/>
  <c r="G59" i="36" s="1"/>
  <c r="C58" i="36"/>
  <c r="G58" i="36" s="1"/>
  <c r="C57" i="36"/>
  <c r="G57" i="36" s="1"/>
  <c r="C56" i="36"/>
  <c r="G56" i="36" s="1"/>
  <c r="C55" i="36"/>
  <c r="G55" i="36" s="1"/>
  <c r="C54" i="36"/>
  <c r="G54" i="36" s="1"/>
  <c r="C53" i="36"/>
  <c r="G53" i="36" s="1"/>
  <c r="C52" i="36"/>
  <c r="C62" i="36" s="1"/>
  <c r="G62" i="36" s="1"/>
  <c r="C50" i="36"/>
  <c r="G50" i="36"/>
  <c r="C49" i="36"/>
  <c r="G49" i="36"/>
  <c r="C48" i="36"/>
  <c r="G48" i="36"/>
  <c r="C47" i="36"/>
  <c r="G47" i="36"/>
  <c r="C46" i="36"/>
  <c r="G46" i="36"/>
  <c r="C45" i="36"/>
  <c r="G45" i="36"/>
  <c r="C44" i="36"/>
  <c r="G44" i="36"/>
  <c r="C43" i="36"/>
  <c r="G43" i="36"/>
  <c r="C42" i="36"/>
  <c r="G42" i="36"/>
  <c r="C41" i="36"/>
  <c r="C39" i="36"/>
  <c r="G39" i="36" s="1"/>
  <c r="C38" i="36"/>
  <c r="G38" i="36" s="1"/>
  <c r="C37" i="36"/>
  <c r="G37" i="36" s="1"/>
  <c r="C36" i="36"/>
  <c r="G36" i="36" s="1"/>
  <c r="C35" i="36"/>
  <c r="G35" i="36" s="1"/>
  <c r="C34" i="36"/>
  <c r="G34" i="36" s="1"/>
  <c r="C33" i="36"/>
  <c r="G33" i="36" s="1"/>
  <c r="C32" i="36"/>
  <c r="G32" i="36" s="1"/>
  <c r="C31" i="36"/>
  <c r="G31" i="36" s="1"/>
  <c r="C30" i="36"/>
  <c r="G30" i="36" s="1"/>
  <c r="C28" i="36"/>
  <c r="G28" i="36" s="1"/>
  <c r="C27" i="36"/>
  <c r="G27" i="36" s="1"/>
  <c r="C26" i="36"/>
  <c r="G26" i="36" s="1"/>
  <c r="C25" i="36"/>
  <c r="G25" i="36" s="1"/>
  <c r="C24" i="36"/>
  <c r="G24" i="36" s="1"/>
  <c r="C23" i="36"/>
  <c r="G23" i="36" s="1"/>
  <c r="C22" i="36"/>
  <c r="G22" i="36" s="1"/>
  <c r="C21" i="36"/>
  <c r="G21" i="36" s="1"/>
  <c r="C20" i="36"/>
  <c r="C19" i="36"/>
  <c r="G19" i="36"/>
  <c r="G11" i="36"/>
  <c r="C12" i="36"/>
  <c r="G12" i="36" s="1"/>
  <c r="C13" i="36"/>
  <c r="G13" i="36" s="1"/>
  <c r="C14" i="36"/>
  <c r="G14" i="36" s="1"/>
  <c r="C15" i="36"/>
  <c r="G15" i="36" s="1"/>
  <c r="C16" i="36"/>
  <c r="G16" i="36" s="1"/>
  <c r="C17" i="36"/>
  <c r="G17" i="36" s="1"/>
  <c r="J78" i="1"/>
  <c r="J76" i="1" s="1"/>
  <c r="J152" i="1"/>
  <c r="J153" i="1"/>
  <c r="R153" i="1"/>
  <c r="E152" i="1"/>
  <c r="R152" i="1"/>
  <c r="E153" i="1"/>
  <c r="E78" i="1"/>
  <c r="R78" i="1" s="1"/>
  <c r="E77" i="1"/>
  <c r="R77" i="1" s="1"/>
  <c r="J60" i="1"/>
  <c r="G59" i="1"/>
  <c r="H59" i="1"/>
  <c r="I59" i="1"/>
  <c r="F59" i="1"/>
  <c r="E60" i="1"/>
  <c r="F55" i="1"/>
  <c r="J57" i="1"/>
  <c r="R57" i="1"/>
  <c r="E56" i="1"/>
  <c r="R56" i="1"/>
  <c r="E57" i="1"/>
  <c r="J54" i="1"/>
  <c r="E53" i="1"/>
  <c r="E54" i="1"/>
  <c r="G42" i="1"/>
  <c r="H42" i="1"/>
  <c r="I42" i="1"/>
  <c r="J43" i="1"/>
  <c r="J44" i="1"/>
  <c r="E43" i="1"/>
  <c r="E44" i="1"/>
  <c r="R44" i="1"/>
  <c r="E45" i="1"/>
  <c r="G38" i="1"/>
  <c r="G36" i="1" s="1"/>
  <c r="H38" i="1"/>
  <c r="I38" i="1"/>
  <c r="E40" i="1"/>
  <c r="R40" i="1"/>
  <c r="J39" i="1"/>
  <c r="J41" i="1"/>
  <c r="E39" i="1"/>
  <c r="R39" i="1" s="1"/>
  <c r="E41" i="1"/>
  <c r="I19" i="15"/>
  <c r="I18" i="15"/>
  <c r="L18" i="15" s="1"/>
  <c r="G19" i="15"/>
  <c r="G18" i="15" s="1"/>
  <c r="E14" i="39"/>
  <c r="E16" i="39"/>
  <c r="E18" i="39"/>
  <c r="E22" i="39"/>
  <c r="E26" i="39"/>
  <c r="D847" i="40"/>
  <c r="E286" i="1"/>
  <c r="Q286" i="1" s="1"/>
  <c r="D352" i="40"/>
  <c r="I352" i="40"/>
  <c r="D351" i="40"/>
  <c r="I351" i="40"/>
  <c r="D350" i="40"/>
  <c r="I350" i="40"/>
  <c r="D349" i="40"/>
  <c r="I349" i="40"/>
  <c r="D348" i="40"/>
  <c r="I348" i="40" s="1"/>
  <c r="D347" i="40"/>
  <c r="I347" i="40" s="1"/>
  <c r="D346" i="40"/>
  <c r="I346" i="40" s="1"/>
  <c r="D345" i="40"/>
  <c r="I345" i="40" s="1"/>
  <c r="D344" i="40"/>
  <c r="D343" i="40"/>
  <c r="I343" i="40" s="1"/>
  <c r="D342" i="40"/>
  <c r="I342" i="40" s="1"/>
  <c r="D341" i="40"/>
  <c r="I341" i="40" s="1"/>
  <c r="D340" i="40"/>
  <c r="I340" i="40" s="1"/>
  <c r="D339" i="40"/>
  <c r="I339" i="40" s="1"/>
  <c r="D338" i="40"/>
  <c r="I338" i="40" s="1"/>
  <c r="D337" i="40"/>
  <c r="I337" i="40" s="1"/>
  <c r="D336" i="40"/>
  <c r="D335" i="40"/>
  <c r="I335" i="40" s="1"/>
  <c r="D334" i="40"/>
  <c r="I334" i="40" s="1"/>
  <c r="D333" i="40"/>
  <c r="I333" i="40" s="1"/>
  <c r="D332" i="40"/>
  <c r="I332" i="40" s="1"/>
  <c r="D331" i="40"/>
  <c r="I331" i="40"/>
  <c r="D330" i="40"/>
  <c r="I330" i="40"/>
  <c r="D329" i="40"/>
  <c r="I329" i="40"/>
  <c r="D328" i="40"/>
  <c r="I328" i="40"/>
  <c r="D327" i="40"/>
  <c r="I327" i="40"/>
  <c r="D326" i="40"/>
  <c r="I326" i="40"/>
  <c r="D325" i="40"/>
  <c r="I325" i="40"/>
  <c r="D324" i="40"/>
  <c r="I324" i="40"/>
  <c r="D323" i="40"/>
  <c r="I323" i="40"/>
  <c r="D322" i="40"/>
  <c r="I322" i="40"/>
  <c r="D321" i="40"/>
  <c r="I321" i="40"/>
  <c r="D320" i="40"/>
  <c r="I320" i="40"/>
  <c r="D319" i="40"/>
  <c r="I319" i="40"/>
  <c r="D318" i="40"/>
  <c r="I318" i="40"/>
  <c r="D317" i="40"/>
  <c r="I317" i="40"/>
  <c r="D316" i="40"/>
  <c r="I316" i="40" s="1"/>
  <c r="D315" i="40"/>
  <c r="I315" i="40" s="1"/>
  <c r="D314" i="40"/>
  <c r="I314" i="40" s="1"/>
  <c r="D313" i="40"/>
  <c r="I313" i="40" s="1"/>
  <c r="D312" i="40"/>
  <c r="I312" i="40" s="1"/>
  <c r="D311" i="40"/>
  <c r="I311" i="40" s="1"/>
  <c r="D310" i="40"/>
  <c r="I310" i="40" s="1"/>
  <c r="D309" i="40"/>
  <c r="I309" i="40" s="1"/>
  <c r="D308" i="40"/>
  <c r="I308" i="40" s="1"/>
  <c r="D307" i="40"/>
  <c r="I307" i="40" s="1"/>
  <c r="D306" i="40"/>
  <c r="I306" i="40" s="1"/>
  <c r="D305" i="40"/>
  <c r="I305" i="40" s="1"/>
  <c r="D304" i="40"/>
  <c r="I304" i="40" s="1"/>
  <c r="D303" i="40"/>
  <c r="I303" i="40" s="1"/>
  <c r="D302" i="40"/>
  <c r="I302" i="40" s="1"/>
  <c r="D301" i="40"/>
  <c r="I301" i="40" s="1"/>
  <c r="D300" i="40"/>
  <c r="I300" i="40" s="1"/>
  <c r="D299" i="40"/>
  <c r="I299" i="40"/>
  <c r="D298" i="40"/>
  <c r="I298" i="40"/>
  <c r="D297" i="40"/>
  <c r="I297" i="40"/>
  <c r="D296" i="40"/>
  <c r="I296" i="40"/>
  <c r="D295" i="40"/>
  <c r="I295" i="40"/>
  <c r="D294" i="40"/>
  <c r="I294" i="40"/>
  <c r="D293" i="40"/>
  <c r="I293" i="40"/>
  <c r="D292" i="40"/>
  <c r="I292" i="40"/>
  <c r="D291" i="40"/>
  <c r="I291" i="40"/>
  <c r="D290" i="40"/>
  <c r="I290" i="40"/>
  <c r="D289" i="40"/>
  <c r="I289" i="40"/>
  <c r="D288" i="40"/>
  <c r="I288" i="40"/>
  <c r="D287" i="40"/>
  <c r="H286" i="40"/>
  <c r="G286" i="40"/>
  <c r="F286" i="40"/>
  <c r="E286" i="40"/>
  <c r="I286" i="40"/>
  <c r="D213" i="40"/>
  <c r="I213" i="40" s="1"/>
  <c r="D1130" i="40"/>
  <c r="D212" i="40"/>
  <c r="D211" i="40"/>
  <c r="D210" i="40"/>
  <c r="D209" i="40"/>
  <c r="I209" i="40" s="1"/>
  <c r="D1126" i="40"/>
  <c r="D208" i="40"/>
  <c r="D207" i="40"/>
  <c r="I207" i="40"/>
  <c r="D206" i="40"/>
  <c r="D205" i="40"/>
  <c r="I205" i="40" s="1"/>
  <c r="D204" i="40"/>
  <c r="D203" i="40"/>
  <c r="D202" i="40"/>
  <c r="D201" i="40"/>
  <c r="I201" i="40" s="1"/>
  <c r="D200" i="40"/>
  <c r="D199" i="40"/>
  <c r="I199" i="40"/>
  <c r="D198" i="40"/>
  <c r="D197" i="40"/>
  <c r="I197" i="40" s="1"/>
  <c r="D196" i="40"/>
  <c r="D195" i="40"/>
  <c r="D194" i="40"/>
  <c r="D193" i="40"/>
  <c r="D192" i="40"/>
  <c r="I192" i="40" s="1"/>
  <c r="D191" i="40"/>
  <c r="D1108" i="40" s="1"/>
  <c r="I191" i="40"/>
  <c r="D190" i="40"/>
  <c r="D189" i="40"/>
  <c r="I189" i="40"/>
  <c r="D188" i="40"/>
  <c r="D187" i="40"/>
  <c r="D186" i="40"/>
  <c r="D185" i="40"/>
  <c r="I185" i="40"/>
  <c r="D184" i="40"/>
  <c r="I184" i="40"/>
  <c r="D183" i="40"/>
  <c r="D1100" i="40" s="1"/>
  <c r="I183" i="40"/>
  <c r="D182" i="40"/>
  <c r="D181" i="40"/>
  <c r="I181" i="40"/>
  <c r="D180" i="40"/>
  <c r="I180" i="40" s="1"/>
  <c r="D179" i="40"/>
  <c r="D1096" i="40" s="1"/>
  <c r="I179" i="40"/>
  <c r="D178" i="40"/>
  <c r="D177" i="40"/>
  <c r="I177" i="40" s="1"/>
  <c r="D176" i="40"/>
  <c r="I176" i="40" s="1"/>
  <c r="D175" i="40"/>
  <c r="D1092" i="40" s="1"/>
  <c r="D174" i="40"/>
  <c r="D173" i="40"/>
  <c r="I173" i="40"/>
  <c r="D172" i="40"/>
  <c r="D171" i="40"/>
  <c r="D1088" i="40" s="1"/>
  <c r="I171" i="40"/>
  <c r="D170" i="40"/>
  <c r="D169" i="40"/>
  <c r="I169" i="40" s="1"/>
  <c r="D168" i="40"/>
  <c r="I168" i="40"/>
  <c r="D167" i="40"/>
  <c r="D166" i="40"/>
  <c r="D165" i="40"/>
  <c r="I165" i="40" s="1"/>
  <c r="D164" i="40"/>
  <c r="I164" i="40" s="1"/>
  <c r="D163" i="40"/>
  <c r="D1080" i="40" s="1"/>
  <c r="I163" i="40"/>
  <c r="D162" i="40"/>
  <c r="D161" i="40"/>
  <c r="I161" i="40"/>
  <c r="D160" i="40"/>
  <c r="I160" i="40" s="1"/>
  <c r="D159" i="40"/>
  <c r="D158" i="40"/>
  <c r="D157" i="40"/>
  <c r="I157" i="40"/>
  <c r="D156" i="40"/>
  <c r="D155" i="40"/>
  <c r="D1072" i="40" s="1"/>
  <c r="I155" i="40"/>
  <c r="D154" i="40"/>
  <c r="D153" i="40"/>
  <c r="I153" i="40"/>
  <c r="D152" i="40"/>
  <c r="I152" i="40"/>
  <c r="D151" i="40"/>
  <c r="D1068" i="40" s="1"/>
  <c r="I151" i="40"/>
  <c r="D150" i="40"/>
  <c r="D149" i="40"/>
  <c r="I149" i="40" s="1"/>
  <c r="D148" i="40"/>
  <c r="I148" i="40" s="1"/>
  <c r="F147" i="40"/>
  <c r="I147" i="40" s="1"/>
  <c r="D7" i="40"/>
  <c r="C25" i="39"/>
  <c r="G25" i="39"/>
  <c r="C21" i="39"/>
  <c r="G21" i="39" s="1"/>
  <c r="C17" i="39"/>
  <c r="E17" i="39" s="1"/>
  <c r="C15" i="39"/>
  <c r="G15" i="39" s="1"/>
  <c r="C13" i="39"/>
  <c r="J14" i="15"/>
  <c r="J13" i="15" s="1"/>
  <c r="G14" i="15"/>
  <c r="G13" i="15" s="1"/>
  <c r="E83" i="27"/>
  <c r="C83" i="27" s="1"/>
  <c r="G83" i="27" s="1"/>
  <c r="E88" i="27"/>
  <c r="E84" i="27"/>
  <c r="E82" i="27" s="1"/>
  <c r="E85" i="27"/>
  <c r="E86" i="27"/>
  <c r="F24" i="20"/>
  <c r="F21" i="20" s="1"/>
  <c r="F52" i="20"/>
  <c r="J103" i="1"/>
  <c r="E103" i="1"/>
  <c r="R103" i="1" s="1"/>
  <c r="C145" i="27"/>
  <c r="G145" i="27"/>
  <c r="J240" i="1"/>
  <c r="R240" i="1"/>
  <c r="D52" i="20"/>
  <c r="N142" i="1"/>
  <c r="P116" i="1"/>
  <c r="P108" i="1"/>
  <c r="O116" i="1"/>
  <c r="N116" i="1"/>
  <c r="N109" i="1" s="1"/>
  <c r="M116" i="1"/>
  <c r="M108" i="1" s="1"/>
  <c r="L116" i="1"/>
  <c r="L108" i="1"/>
  <c r="K116" i="1"/>
  <c r="K108" i="1"/>
  <c r="H116" i="1"/>
  <c r="H109" i="1"/>
  <c r="G116" i="1"/>
  <c r="G109" i="1"/>
  <c r="F116" i="1"/>
  <c r="F109" i="1"/>
  <c r="N53" i="15"/>
  <c r="V166" i="1"/>
  <c r="I16" i="15"/>
  <c r="L16" i="15" s="1"/>
  <c r="J71" i="1"/>
  <c r="E71" i="1"/>
  <c r="R71" i="1"/>
  <c r="K15" i="15"/>
  <c r="E58" i="27"/>
  <c r="E57" i="27" s="1"/>
  <c r="F58" i="27"/>
  <c r="F57" i="27" s="1"/>
  <c r="F51" i="27" s="1"/>
  <c r="D58" i="27"/>
  <c r="C68" i="27"/>
  <c r="G68" i="27"/>
  <c r="C69" i="27"/>
  <c r="G69" i="27"/>
  <c r="C70" i="27"/>
  <c r="G70" i="27"/>
  <c r="C67" i="27"/>
  <c r="G67" i="27"/>
  <c r="C61" i="27"/>
  <c r="G61" i="27"/>
  <c r="C121" i="27"/>
  <c r="G121" i="27"/>
  <c r="E282" i="1"/>
  <c r="Q282" i="1"/>
  <c r="V224" i="1"/>
  <c r="V147" i="1"/>
  <c r="J95" i="1"/>
  <c r="G18" i="1"/>
  <c r="H18" i="1"/>
  <c r="I18" i="1"/>
  <c r="K18" i="1"/>
  <c r="L18" i="1"/>
  <c r="M18" i="1"/>
  <c r="J21" i="1"/>
  <c r="E21" i="1"/>
  <c r="R21" i="1"/>
  <c r="E88" i="1"/>
  <c r="J241" i="1"/>
  <c r="J100" i="1"/>
  <c r="E234" i="1"/>
  <c r="J99" i="1"/>
  <c r="E99" i="1"/>
  <c r="R99" i="1"/>
  <c r="K17" i="15"/>
  <c r="C112" i="27"/>
  <c r="G112" i="27" s="1"/>
  <c r="I285" i="1"/>
  <c r="E58" i="1"/>
  <c r="E89" i="1"/>
  <c r="T116" i="1"/>
  <c r="J276" i="1"/>
  <c r="T19" i="1"/>
  <c r="T20" i="1"/>
  <c r="T22" i="1"/>
  <c r="T23" i="1"/>
  <c r="T25" i="1"/>
  <c r="T26" i="1"/>
  <c r="T27" i="1"/>
  <c r="T28" i="1"/>
  <c r="T29" i="1"/>
  <c r="T32" i="1"/>
  <c r="T33" i="1"/>
  <c r="T34" i="1"/>
  <c r="T35" i="1"/>
  <c r="T51" i="1"/>
  <c r="T58" i="1"/>
  <c r="T66" i="1"/>
  <c r="T67" i="1"/>
  <c r="T68" i="1"/>
  <c r="T69" i="1"/>
  <c r="T70" i="1"/>
  <c r="T72" i="1"/>
  <c r="T80" i="1"/>
  <c r="T81" i="1"/>
  <c r="T85" i="1"/>
  <c r="T86" i="1"/>
  <c r="T87" i="1"/>
  <c r="T89" i="1"/>
  <c r="T90" i="1"/>
  <c r="T91" i="1"/>
  <c r="T92" i="1"/>
  <c r="T93" i="1"/>
  <c r="T94" i="1"/>
  <c r="T96" i="1"/>
  <c r="T97" i="1"/>
  <c r="T98" i="1"/>
  <c r="T100" i="1"/>
  <c r="T101" i="1"/>
  <c r="T102" i="1"/>
  <c r="T104" i="1"/>
  <c r="T105" i="1"/>
  <c r="T106" i="1"/>
  <c r="T109" i="1"/>
  <c r="T110" i="1"/>
  <c r="T111" i="1"/>
  <c r="T112" i="1"/>
  <c r="T113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3" i="1"/>
  <c r="T144" i="1"/>
  <c r="T145" i="1"/>
  <c r="T146" i="1"/>
  <c r="T147" i="1"/>
  <c r="T151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7" i="1"/>
  <c r="T168" i="1"/>
  <c r="T169" i="1"/>
  <c r="T170" i="1"/>
  <c r="T171" i="1"/>
  <c r="T172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5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5" i="1"/>
  <c r="T228" i="1"/>
  <c r="T229" i="1"/>
  <c r="T231" i="1"/>
  <c r="T233" i="1"/>
  <c r="T235" i="1"/>
  <c r="T236" i="1"/>
  <c r="T237" i="1"/>
  <c r="T238" i="1"/>
  <c r="T239" i="1"/>
  <c r="T241" i="1"/>
  <c r="T242" i="1"/>
  <c r="T243" i="1"/>
  <c r="T244" i="1"/>
  <c r="T245" i="1"/>
  <c r="T246" i="1"/>
  <c r="T247" i="1"/>
  <c r="T248" i="1"/>
  <c r="T251" i="1"/>
  <c r="T252" i="1"/>
  <c r="T253" i="1"/>
  <c r="T254" i="1"/>
  <c r="T257" i="1"/>
  <c r="T258" i="1"/>
  <c r="T261" i="1"/>
  <c r="T263" i="1"/>
  <c r="T264" i="1"/>
  <c r="T265" i="1"/>
  <c r="T266" i="1"/>
  <c r="T269" i="1"/>
  <c r="T270" i="1"/>
  <c r="T271" i="1"/>
  <c r="T272" i="1"/>
  <c r="T273" i="1"/>
  <c r="T274" i="1"/>
  <c r="T275" i="1"/>
  <c r="T276" i="1"/>
  <c r="T279" i="1"/>
  <c r="T280" i="1"/>
  <c r="T281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9" i="1"/>
  <c r="N246" i="1"/>
  <c r="V241" i="1"/>
  <c r="V242" i="1"/>
  <c r="V243" i="1"/>
  <c r="V244" i="1"/>
  <c r="V246" i="1"/>
  <c r="V247" i="1"/>
  <c r="T230" i="1"/>
  <c r="T226" i="1"/>
  <c r="V27" i="1"/>
  <c r="J27" i="1"/>
  <c r="R27" i="1" s="1"/>
  <c r="E27" i="1"/>
  <c r="P18" i="1"/>
  <c r="O18" i="1"/>
  <c r="D45" i="20"/>
  <c r="E45" i="20"/>
  <c r="F45" i="20"/>
  <c r="G45" i="20"/>
  <c r="E52" i="20"/>
  <c r="G49" i="20"/>
  <c r="E197" i="1"/>
  <c r="J197" i="1"/>
  <c r="K32" i="15" s="1"/>
  <c r="F268" i="1"/>
  <c r="G268" i="1"/>
  <c r="H268" i="1"/>
  <c r="I268" i="1"/>
  <c r="L268" i="1"/>
  <c r="M268" i="1"/>
  <c r="O268" i="1"/>
  <c r="V267" i="1" s="1"/>
  <c r="P268" i="1"/>
  <c r="F269" i="1"/>
  <c r="G269" i="1"/>
  <c r="H269" i="1"/>
  <c r="H314" i="1" s="1"/>
  <c r="I269" i="1"/>
  <c r="L269" i="1"/>
  <c r="M269" i="1"/>
  <c r="O269" i="1"/>
  <c r="V268" i="1" s="1"/>
  <c r="P269" i="1"/>
  <c r="V276" i="1"/>
  <c r="J277" i="1"/>
  <c r="E277" i="1"/>
  <c r="Q277" i="1" s="1"/>
  <c r="J274" i="1"/>
  <c r="E102" i="1"/>
  <c r="E94" i="1"/>
  <c r="E73" i="1" s="1"/>
  <c r="R73" i="1" s="1"/>
  <c r="E91" i="1"/>
  <c r="E85" i="1"/>
  <c r="V84" i="1"/>
  <c r="E84" i="1"/>
  <c r="T232" i="1"/>
  <c r="H22" i="20"/>
  <c r="C150" i="27"/>
  <c r="G150" i="27"/>
  <c r="T88" i="1"/>
  <c r="D123" i="27"/>
  <c r="C123" i="27" s="1"/>
  <c r="G123" i="27"/>
  <c r="E105" i="1"/>
  <c r="R105" i="1"/>
  <c r="J105" i="1"/>
  <c r="C128" i="27"/>
  <c r="G128" i="27" s="1"/>
  <c r="E95" i="1"/>
  <c r="R95" i="1" s="1"/>
  <c r="S95" i="1" s="1"/>
  <c r="T95" i="1"/>
  <c r="C17" i="20"/>
  <c r="C16" i="20"/>
  <c r="F15" i="20"/>
  <c r="F14" i="20"/>
  <c r="E15" i="20"/>
  <c r="E14" i="20"/>
  <c r="D15" i="20"/>
  <c r="D14" i="20"/>
  <c r="L108" i="15"/>
  <c r="H18" i="15"/>
  <c r="I22" i="20"/>
  <c r="E243" i="1"/>
  <c r="R243" i="1" s="1"/>
  <c r="E240" i="1"/>
  <c r="E241" i="1"/>
  <c r="R241" i="1"/>
  <c r="E242" i="1"/>
  <c r="E81" i="1"/>
  <c r="E170" i="1"/>
  <c r="F278" i="1"/>
  <c r="G278" i="1"/>
  <c r="H278" i="1"/>
  <c r="I278" i="1"/>
  <c r="K278" i="1"/>
  <c r="L278" i="1"/>
  <c r="M278" i="1"/>
  <c r="N278" i="1"/>
  <c r="V277" i="1" s="1"/>
  <c r="O278" i="1"/>
  <c r="P278" i="1"/>
  <c r="F279" i="1"/>
  <c r="G279" i="1"/>
  <c r="H279" i="1"/>
  <c r="I279" i="1"/>
  <c r="K279" i="1"/>
  <c r="L279" i="1"/>
  <c r="M279" i="1"/>
  <c r="N279" i="1"/>
  <c r="O279" i="1"/>
  <c r="P279" i="1"/>
  <c r="T278" i="1" s="1"/>
  <c r="J98" i="1"/>
  <c r="R98" i="1"/>
  <c r="J226" i="1"/>
  <c r="R226" i="1"/>
  <c r="J97" i="1"/>
  <c r="R97" i="1" s="1"/>
  <c r="C135" i="27"/>
  <c r="G135" i="27" s="1"/>
  <c r="E87" i="27"/>
  <c r="C87" i="27" s="1"/>
  <c r="G87" i="27"/>
  <c r="J270" i="1"/>
  <c r="E270" i="1"/>
  <c r="E275" i="1"/>
  <c r="R275" i="1" s="1"/>
  <c r="S274" i="1" s="1"/>
  <c r="E274" i="1"/>
  <c r="R274" i="1" s="1"/>
  <c r="N271" i="1"/>
  <c r="N268" i="1" s="1"/>
  <c r="E239" i="1"/>
  <c r="R239" i="1" s="1"/>
  <c r="D53" i="27"/>
  <c r="C53" i="27" s="1"/>
  <c r="G53" i="27"/>
  <c r="J244" i="1"/>
  <c r="E244" i="1"/>
  <c r="Q244" i="1" s="1"/>
  <c r="E193" i="1"/>
  <c r="J110" i="1"/>
  <c r="J264" i="1"/>
  <c r="J265" i="1"/>
  <c r="R265" i="1" s="1"/>
  <c r="S264" i="1" s="1"/>
  <c r="J266" i="1"/>
  <c r="J267" i="1"/>
  <c r="V19" i="1"/>
  <c r="V20" i="1"/>
  <c r="V22" i="1"/>
  <c r="V23" i="1"/>
  <c r="V25" i="1"/>
  <c r="V26" i="1"/>
  <c r="V28" i="1"/>
  <c r="V29" i="1"/>
  <c r="V32" i="1"/>
  <c r="V33" i="1"/>
  <c r="V34" i="1"/>
  <c r="V35" i="1"/>
  <c r="V51" i="1"/>
  <c r="V58" i="1"/>
  <c r="V66" i="1"/>
  <c r="V67" i="1"/>
  <c r="V68" i="1"/>
  <c r="V69" i="1"/>
  <c r="V70" i="1"/>
  <c r="V72" i="1"/>
  <c r="V80" i="1"/>
  <c r="V81" i="1"/>
  <c r="V85" i="1"/>
  <c r="V86" i="1"/>
  <c r="V87" i="1"/>
  <c r="V88" i="1"/>
  <c r="V89" i="1"/>
  <c r="V90" i="1"/>
  <c r="V91" i="1"/>
  <c r="V92" i="1"/>
  <c r="V93" i="1"/>
  <c r="V94" i="1"/>
  <c r="V96" i="1"/>
  <c r="V100" i="1"/>
  <c r="V101" i="1"/>
  <c r="V102" i="1"/>
  <c r="V105" i="1"/>
  <c r="V106" i="1"/>
  <c r="V109" i="1"/>
  <c r="V110" i="1"/>
  <c r="V111" i="1"/>
  <c r="V112" i="1"/>
  <c r="V113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3" i="1"/>
  <c r="V144" i="1"/>
  <c r="V145" i="1"/>
  <c r="V146" i="1"/>
  <c r="V151" i="1"/>
  <c r="V154" i="1"/>
  <c r="V155" i="1"/>
  <c r="V156" i="1"/>
  <c r="V157" i="1"/>
  <c r="V158" i="1"/>
  <c r="V159" i="1"/>
  <c r="V160" i="1"/>
  <c r="V161" i="1"/>
  <c r="V162" i="1"/>
  <c r="V163" i="1"/>
  <c r="V164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8" i="1"/>
  <c r="V229" i="1"/>
  <c r="V231" i="1"/>
  <c r="V233" i="1"/>
  <c r="V235" i="1"/>
  <c r="V236" i="1"/>
  <c r="V237" i="1"/>
  <c r="V238" i="1"/>
  <c r="V248" i="1"/>
  <c r="V251" i="1"/>
  <c r="V252" i="1"/>
  <c r="V253" i="1"/>
  <c r="V254" i="1"/>
  <c r="V257" i="1"/>
  <c r="V258" i="1"/>
  <c r="V261" i="1"/>
  <c r="V263" i="1"/>
  <c r="V264" i="1"/>
  <c r="V265" i="1"/>
  <c r="V266" i="1"/>
  <c r="V271" i="1"/>
  <c r="V274" i="1"/>
  <c r="V275" i="1"/>
  <c r="V279" i="1"/>
  <c r="V280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9" i="1"/>
  <c r="I108" i="1"/>
  <c r="E110" i="1"/>
  <c r="R110" i="1" s="1"/>
  <c r="C15" i="27"/>
  <c r="G15" i="27" s="1"/>
  <c r="J233" i="1"/>
  <c r="F31" i="1"/>
  <c r="J164" i="1"/>
  <c r="R164" i="1" s="1"/>
  <c r="S163" i="1" s="1"/>
  <c r="E164" i="1"/>
  <c r="J174" i="1"/>
  <c r="J96" i="1"/>
  <c r="R96" i="1" s="1"/>
  <c r="E96" i="1"/>
  <c r="E100" i="1"/>
  <c r="R100" i="1" s="1"/>
  <c r="J134" i="1"/>
  <c r="Q134" i="1" s="1"/>
  <c r="E134" i="1"/>
  <c r="J135" i="1"/>
  <c r="J136" i="1"/>
  <c r="J137" i="1"/>
  <c r="J138" i="1"/>
  <c r="J139" i="1"/>
  <c r="J140" i="1"/>
  <c r="E140" i="1"/>
  <c r="R140" i="1" s="1"/>
  <c r="J133" i="1"/>
  <c r="E133" i="1"/>
  <c r="R133" i="1"/>
  <c r="C113" i="27"/>
  <c r="G113" i="27"/>
  <c r="G30" i="1"/>
  <c r="H30" i="1"/>
  <c r="I30" i="1"/>
  <c r="K30" i="1"/>
  <c r="L30" i="1"/>
  <c r="M30" i="1"/>
  <c r="N30" i="1"/>
  <c r="O30" i="1"/>
  <c r="P30" i="1"/>
  <c r="G31" i="1"/>
  <c r="H31" i="1"/>
  <c r="I31" i="1"/>
  <c r="K31" i="1"/>
  <c r="L31" i="1"/>
  <c r="M31" i="1"/>
  <c r="N31" i="1"/>
  <c r="O31" i="1"/>
  <c r="P31" i="1"/>
  <c r="D62" i="27"/>
  <c r="N15" i="14"/>
  <c r="N13" i="14" s="1"/>
  <c r="J188" i="1"/>
  <c r="J190" i="1"/>
  <c r="J191" i="1"/>
  <c r="E188" i="1"/>
  <c r="R188" i="1" s="1"/>
  <c r="E190" i="1"/>
  <c r="E191" i="1"/>
  <c r="R191" i="1"/>
  <c r="E265" i="1"/>
  <c r="G250" i="1"/>
  <c r="H250" i="1"/>
  <c r="I250" i="1"/>
  <c r="K250" i="1"/>
  <c r="L250" i="1"/>
  <c r="M250" i="1"/>
  <c r="N250" i="1"/>
  <c r="O250" i="1"/>
  <c r="P250" i="1"/>
  <c r="T249" i="1" s="1"/>
  <c r="G251" i="1"/>
  <c r="H251" i="1"/>
  <c r="I251" i="1"/>
  <c r="K251" i="1"/>
  <c r="L251" i="1"/>
  <c r="M251" i="1"/>
  <c r="N251" i="1"/>
  <c r="V250" i="1"/>
  <c r="O251" i="1"/>
  <c r="P251" i="1"/>
  <c r="T250" i="1" s="1"/>
  <c r="J253" i="1"/>
  <c r="J250" i="1" s="1"/>
  <c r="J254" i="1"/>
  <c r="J255" i="1"/>
  <c r="E253" i="1"/>
  <c r="E254" i="1"/>
  <c r="R254" i="1"/>
  <c r="J243" i="1"/>
  <c r="J34" i="1"/>
  <c r="Q34" i="1" s="1"/>
  <c r="E34" i="1"/>
  <c r="R34" i="1" s="1"/>
  <c r="E128" i="1"/>
  <c r="E129" i="1"/>
  <c r="J130" i="1"/>
  <c r="R130" i="1" s="1"/>
  <c r="G29" i="15"/>
  <c r="I29" i="15"/>
  <c r="L29" i="15" s="1"/>
  <c r="F142" i="1"/>
  <c r="E28" i="1"/>
  <c r="R28" i="1" s="1"/>
  <c r="J192" i="1"/>
  <c r="E192" i="1"/>
  <c r="E139" i="1"/>
  <c r="R139" i="1" s="1"/>
  <c r="C115" i="27"/>
  <c r="G115" i="27" s="1"/>
  <c r="C118" i="27"/>
  <c r="G118" i="27" s="1"/>
  <c r="J217" i="1"/>
  <c r="M106" i="15"/>
  <c r="M105" i="15"/>
  <c r="M104" i="15"/>
  <c r="M103" i="15"/>
  <c r="M102" i="15"/>
  <c r="M101" i="15"/>
  <c r="M100" i="15"/>
  <c r="M99" i="15"/>
  <c r="I98" i="15"/>
  <c r="L98" i="15"/>
  <c r="M61" i="15"/>
  <c r="M60" i="15"/>
  <c r="I25" i="15"/>
  <c r="I24" i="15"/>
  <c r="L24" i="15" s="1"/>
  <c r="G25" i="15"/>
  <c r="G24" i="15"/>
  <c r="I25" i="20"/>
  <c r="J70" i="1"/>
  <c r="R70" i="1" s="1"/>
  <c r="E70" i="1"/>
  <c r="J101" i="1"/>
  <c r="E101" i="1"/>
  <c r="Q101" i="1" s="1"/>
  <c r="J201" i="1"/>
  <c r="R201" i="1"/>
  <c r="Q201" i="1"/>
  <c r="J215" i="1"/>
  <c r="J235" i="1"/>
  <c r="J232" i="1"/>
  <c r="C136" i="27"/>
  <c r="G136" i="27" s="1"/>
  <c r="C111" i="27"/>
  <c r="G111" i="27" s="1"/>
  <c r="E110" i="27"/>
  <c r="F110" i="27"/>
  <c r="C142" i="27"/>
  <c r="G142" i="27" s="1"/>
  <c r="F14" i="14"/>
  <c r="G14" i="14"/>
  <c r="I14" i="14"/>
  <c r="J14" i="14"/>
  <c r="K14" i="14"/>
  <c r="O14" i="14"/>
  <c r="E14" i="14"/>
  <c r="F21" i="14"/>
  <c r="G21" i="14"/>
  <c r="I21" i="14"/>
  <c r="J21" i="14"/>
  <c r="K21" i="14"/>
  <c r="E21" i="14"/>
  <c r="J203" i="1"/>
  <c r="E203" i="1"/>
  <c r="J200" i="1"/>
  <c r="E200" i="1"/>
  <c r="Q200" i="1" s="1"/>
  <c r="S199" i="1" s="1"/>
  <c r="J122" i="1"/>
  <c r="J123" i="1"/>
  <c r="J124" i="1"/>
  <c r="R124" i="1"/>
  <c r="J125" i="1"/>
  <c r="E122" i="1"/>
  <c r="R122" i="1" s="1"/>
  <c r="C98" i="27"/>
  <c r="G98" i="27" s="1"/>
  <c r="C100" i="27"/>
  <c r="G100" i="27" s="1"/>
  <c r="G284" i="1"/>
  <c r="H284" i="1"/>
  <c r="K284" i="1"/>
  <c r="L284" i="1"/>
  <c r="M284" i="1"/>
  <c r="N284" i="1"/>
  <c r="G143" i="1"/>
  <c r="H143" i="1"/>
  <c r="I143" i="1"/>
  <c r="K143" i="1"/>
  <c r="L143" i="1"/>
  <c r="M143" i="1"/>
  <c r="O143" i="1"/>
  <c r="P143" i="1"/>
  <c r="T142" i="1" s="1"/>
  <c r="G17" i="1"/>
  <c r="H17" i="1"/>
  <c r="I17" i="1"/>
  <c r="L17" i="1"/>
  <c r="M17" i="1"/>
  <c r="P17" i="1"/>
  <c r="E266" i="1"/>
  <c r="E263" i="1"/>
  <c r="R263" i="1" s="1"/>
  <c r="S261" i="1" s="1"/>
  <c r="E29" i="1"/>
  <c r="J29" i="1"/>
  <c r="R29" i="1"/>
  <c r="S29" i="1" s="1"/>
  <c r="J300" i="1"/>
  <c r="J184" i="1"/>
  <c r="J186" i="1"/>
  <c r="E184" i="1"/>
  <c r="Q184" i="1" s="1"/>
  <c r="E186" i="1"/>
  <c r="R186" i="1"/>
  <c r="E291" i="1"/>
  <c r="E111" i="1"/>
  <c r="R111" i="1" s="1"/>
  <c r="J68" i="1"/>
  <c r="J69" i="1"/>
  <c r="R69" i="1" s="1"/>
  <c r="J229" i="1"/>
  <c r="K58" i="15" s="1"/>
  <c r="K60" i="15" s="1"/>
  <c r="J35" i="1"/>
  <c r="E20" i="1"/>
  <c r="R20" i="1" s="1"/>
  <c r="E137" i="1"/>
  <c r="F155" i="27"/>
  <c r="F160" i="27"/>
  <c r="G160" i="27"/>
  <c r="J286" i="1"/>
  <c r="R286" i="1"/>
  <c r="J285" i="1"/>
  <c r="J288" i="1"/>
  <c r="R288" i="1" s="1"/>
  <c r="G283" i="1"/>
  <c r="H283" i="1"/>
  <c r="K283" i="1"/>
  <c r="L283" i="1"/>
  <c r="M283" i="1"/>
  <c r="C129" i="27"/>
  <c r="G129" i="27" s="1"/>
  <c r="C130" i="27"/>
  <c r="G130" i="27" s="1"/>
  <c r="T16" i="1"/>
  <c r="V16" i="1"/>
  <c r="J242" i="1"/>
  <c r="R242" i="1" s="1"/>
  <c r="J239" i="1"/>
  <c r="J247" i="1"/>
  <c r="R247" i="1" s="1"/>
  <c r="J199" i="1"/>
  <c r="E199" i="1"/>
  <c r="Q199" i="1" s="1"/>
  <c r="F158" i="27"/>
  <c r="V301" i="1"/>
  <c r="E136" i="1"/>
  <c r="R136" i="1"/>
  <c r="J213" i="1"/>
  <c r="J210" i="1"/>
  <c r="R210" i="1" s="1"/>
  <c r="F13" i="14"/>
  <c r="J25" i="1"/>
  <c r="E25" i="1"/>
  <c r="R25" i="1" s="1"/>
  <c r="E156" i="27"/>
  <c r="J111" i="1"/>
  <c r="J112" i="1"/>
  <c r="Q112" i="1" s="1"/>
  <c r="E112" i="1"/>
  <c r="R112" i="1"/>
  <c r="J129" i="1"/>
  <c r="Q129" i="1"/>
  <c r="E276" i="1"/>
  <c r="G13" i="14"/>
  <c r="I13" i="14"/>
  <c r="J13" i="14"/>
  <c r="K13" i="14"/>
  <c r="O13" i="14"/>
  <c r="E13" i="14"/>
  <c r="F20" i="14"/>
  <c r="F25" i="14"/>
  <c r="G20" i="14"/>
  <c r="I20" i="14"/>
  <c r="I25" i="14" s="1"/>
  <c r="J20" i="14"/>
  <c r="K20" i="14"/>
  <c r="N23" i="14"/>
  <c r="O23" i="14"/>
  <c r="O21" i="14"/>
  <c r="O22" i="14"/>
  <c r="N24" i="14"/>
  <c r="L23" i="14"/>
  <c r="L21" i="14"/>
  <c r="J88" i="1"/>
  <c r="Q88" i="1"/>
  <c r="J132" i="1"/>
  <c r="J131" i="1"/>
  <c r="R131" i="1" s="1"/>
  <c r="E158" i="1"/>
  <c r="E157" i="1"/>
  <c r="R157" i="1" s="1"/>
  <c r="S156" i="1" s="1"/>
  <c r="E156" i="1"/>
  <c r="R156" i="1" s="1"/>
  <c r="S155" i="1" s="1"/>
  <c r="E155" i="1"/>
  <c r="J121" i="1"/>
  <c r="E121" i="1"/>
  <c r="R121" i="1" s="1"/>
  <c r="J120" i="1"/>
  <c r="E120" i="1"/>
  <c r="Q120" i="1" s="1"/>
  <c r="J119" i="1"/>
  <c r="E119" i="1"/>
  <c r="R119" i="1"/>
  <c r="S118" i="1" s="1"/>
  <c r="J118" i="1"/>
  <c r="E118" i="1"/>
  <c r="J263" i="1"/>
  <c r="C134" i="27"/>
  <c r="G134" i="27" s="1"/>
  <c r="E72" i="1"/>
  <c r="Q72" i="1" s="1"/>
  <c r="C151" i="27"/>
  <c r="G151" i="27"/>
  <c r="C149" i="27"/>
  <c r="G149" i="27"/>
  <c r="C155" i="27"/>
  <c r="G155" i="27"/>
  <c r="F30" i="20"/>
  <c r="F29" i="20"/>
  <c r="F28" i="20" s="1"/>
  <c r="F32" i="20"/>
  <c r="E249" i="1"/>
  <c r="J206" i="1"/>
  <c r="R206" i="1" s="1"/>
  <c r="E207" i="1"/>
  <c r="E208" i="1"/>
  <c r="E209" i="1"/>
  <c r="R209" i="1"/>
  <c r="E211" i="1"/>
  <c r="J209" i="1"/>
  <c r="J222" i="1"/>
  <c r="J236" i="1"/>
  <c r="R236" i="1" s="1"/>
  <c r="S235" i="1" s="1"/>
  <c r="E233" i="1"/>
  <c r="R233" i="1"/>
  <c r="E229" i="1"/>
  <c r="R229" i="1"/>
  <c r="E220" i="1"/>
  <c r="J220" i="1"/>
  <c r="R220" i="1" s="1"/>
  <c r="E218" i="1"/>
  <c r="E219" i="1"/>
  <c r="R219" i="1" s="1"/>
  <c r="J219" i="1"/>
  <c r="J126" i="1"/>
  <c r="E126" i="1"/>
  <c r="R126" i="1"/>
  <c r="E238" i="1"/>
  <c r="J238" i="1"/>
  <c r="Q238" i="1" s="1"/>
  <c r="J189" i="1"/>
  <c r="Q189" i="1" s="1"/>
  <c r="E189" i="1"/>
  <c r="E132" i="1"/>
  <c r="R132" i="1" s="1"/>
  <c r="R16" i="1"/>
  <c r="C85" i="27"/>
  <c r="G85" i="27"/>
  <c r="E288" i="1"/>
  <c r="J298" i="1"/>
  <c r="E298" i="1"/>
  <c r="Q298" i="1" s="1"/>
  <c r="J281" i="1"/>
  <c r="E281" i="1"/>
  <c r="R281" i="1" s="1"/>
  <c r="S280" i="1" s="1"/>
  <c r="E264" i="1"/>
  <c r="R264" i="1" s="1"/>
  <c r="J252" i="1"/>
  <c r="J251" i="1" s="1"/>
  <c r="E235" i="1"/>
  <c r="E231" i="1"/>
  <c r="E228" i="1"/>
  <c r="E223" i="1"/>
  <c r="R223" i="1" s="1"/>
  <c r="E163" i="1"/>
  <c r="E162" i="1"/>
  <c r="J163" i="1"/>
  <c r="J162" i="1"/>
  <c r="Q162" i="1" s="1"/>
  <c r="J160" i="1"/>
  <c r="E160" i="1"/>
  <c r="R160" i="1"/>
  <c r="S159" i="1" s="1"/>
  <c r="J183" i="1"/>
  <c r="J187" i="1"/>
  <c r="E187" i="1"/>
  <c r="R187" i="1" s="1"/>
  <c r="J169" i="1"/>
  <c r="E169" i="1"/>
  <c r="R169" i="1" s="1"/>
  <c r="G142" i="1"/>
  <c r="H142" i="1"/>
  <c r="I142" i="1"/>
  <c r="I301" i="1" s="1"/>
  <c r="K142" i="1"/>
  <c r="L142" i="1"/>
  <c r="M142" i="1"/>
  <c r="J147" i="1"/>
  <c r="R147" i="1" s="1"/>
  <c r="S146" i="1" s="1"/>
  <c r="E147" i="1"/>
  <c r="J141" i="1"/>
  <c r="E141" i="1"/>
  <c r="E131" i="1"/>
  <c r="J23" i="1"/>
  <c r="E23" i="1"/>
  <c r="E168" i="1"/>
  <c r="J168" i="1"/>
  <c r="J80" i="1"/>
  <c r="E246" i="1"/>
  <c r="J230" i="1"/>
  <c r="E230" i="1"/>
  <c r="R230" i="1" s="1"/>
  <c r="E123" i="1"/>
  <c r="R123" i="1" s="1"/>
  <c r="E117" i="1"/>
  <c r="Q117" i="1" s="1"/>
  <c r="E33" i="1"/>
  <c r="J296" i="1"/>
  <c r="Q296" i="1" s="1"/>
  <c r="J127" i="1"/>
  <c r="J146" i="1"/>
  <c r="E292" i="1"/>
  <c r="Q292" i="1" s="1"/>
  <c r="J208" i="1"/>
  <c r="D77" i="27"/>
  <c r="D76" i="27" s="1"/>
  <c r="J214" i="1"/>
  <c r="N257" i="1"/>
  <c r="E26" i="1"/>
  <c r="E24" i="1"/>
  <c r="J22" i="1"/>
  <c r="Q22" i="1" s="1"/>
  <c r="J26" i="1"/>
  <c r="Q26" i="1"/>
  <c r="J20" i="1"/>
  <c r="E32" i="1"/>
  <c r="J32" i="1"/>
  <c r="J30" i="1" s="1"/>
  <c r="E51" i="1"/>
  <c r="J58" i="1"/>
  <c r="R58" i="1" s="1"/>
  <c r="E161" i="1"/>
  <c r="R161" i="1"/>
  <c r="E172" i="1"/>
  <c r="E173" i="1"/>
  <c r="E171" i="1"/>
  <c r="E174" i="1"/>
  <c r="R174" i="1"/>
  <c r="E181" i="1"/>
  <c r="E175" i="1"/>
  <c r="E179" i="1"/>
  <c r="E182" i="1"/>
  <c r="E180" i="1"/>
  <c r="E177" i="1"/>
  <c r="R177" i="1" s="1"/>
  <c r="E178" i="1"/>
  <c r="R178" i="1"/>
  <c r="S177" i="1" s="1"/>
  <c r="J156" i="1"/>
  <c r="J159" i="1"/>
  <c r="Q159" i="1" s="1"/>
  <c r="J157" i="1"/>
  <c r="J158" i="1"/>
  <c r="J161" i="1"/>
  <c r="J170" i="1"/>
  <c r="R170" i="1" s="1"/>
  <c r="S169" i="1" s="1"/>
  <c r="J172" i="1"/>
  <c r="J173" i="1"/>
  <c r="Q173" i="1" s="1"/>
  <c r="J171" i="1"/>
  <c r="J181" i="1"/>
  <c r="Q181" i="1" s="1"/>
  <c r="J175" i="1"/>
  <c r="J179" i="1"/>
  <c r="Q179" i="1" s="1"/>
  <c r="J180" i="1"/>
  <c r="J177" i="1"/>
  <c r="J178" i="1"/>
  <c r="E86" i="1"/>
  <c r="R86" i="1"/>
  <c r="E90" i="1"/>
  <c r="E92" i="1"/>
  <c r="E93" i="1"/>
  <c r="R93" i="1" s="1"/>
  <c r="E104" i="1"/>
  <c r="R104" i="1"/>
  <c r="J81" i="1"/>
  <c r="R81" i="1"/>
  <c r="J85" i="1"/>
  <c r="Q85" i="1"/>
  <c r="J86" i="1"/>
  <c r="J87" i="1"/>
  <c r="R87" i="1" s="1"/>
  <c r="J91" i="1"/>
  <c r="Q91" i="1"/>
  <c r="J94" i="1"/>
  <c r="J92" i="1"/>
  <c r="Q92" i="1" s="1"/>
  <c r="J93" i="1"/>
  <c r="J84" i="1"/>
  <c r="J102" i="1"/>
  <c r="J104" i="1"/>
  <c r="J106" i="1"/>
  <c r="J73" i="1" s="1"/>
  <c r="J107" i="1"/>
  <c r="E114" i="1"/>
  <c r="R114" i="1" s="1"/>
  <c r="S113" i="1" s="1"/>
  <c r="E127" i="1"/>
  <c r="Q127" i="1"/>
  <c r="E124" i="1"/>
  <c r="E125" i="1"/>
  <c r="R125" i="1" s="1"/>
  <c r="E113" i="1"/>
  <c r="J113" i="1"/>
  <c r="Q113" i="1" s="1"/>
  <c r="E145" i="1"/>
  <c r="R145" i="1" s="1"/>
  <c r="E148" i="1"/>
  <c r="J144" i="1"/>
  <c r="R144" i="1" s="1"/>
  <c r="S143" i="1" s="1"/>
  <c r="J145" i="1"/>
  <c r="E166" i="1"/>
  <c r="E167" i="1"/>
  <c r="E154" i="1"/>
  <c r="E185" i="1"/>
  <c r="E183" i="1"/>
  <c r="R183" i="1" s="1"/>
  <c r="J165" i="1"/>
  <c r="J154" i="1"/>
  <c r="Q154" i="1"/>
  <c r="J185" i="1"/>
  <c r="Q185" i="1"/>
  <c r="E225" i="1"/>
  <c r="R225" i="1"/>
  <c r="E205" i="1"/>
  <c r="E206" i="1"/>
  <c r="E202" i="1"/>
  <c r="E217" i="1"/>
  <c r="R217" i="1" s="1"/>
  <c r="E213" i="1"/>
  <c r="R213" i="1" s="1"/>
  <c r="E214" i="1"/>
  <c r="E198" i="1"/>
  <c r="E195" i="1" s="1"/>
  <c r="E224" i="1"/>
  <c r="E221" i="1"/>
  <c r="R221" i="1" s="1"/>
  <c r="E216" i="1"/>
  <c r="R216" i="1" s="1"/>
  <c r="S215" i="1" s="1"/>
  <c r="E204" i="1"/>
  <c r="E245" i="1"/>
  <c r="R245" i="1" s="1"/>
  <c r="E248" i="1"/>
  <c r="E247" i="1"/>
  <c r="J204" i="1"/>
  <c r="Q204" i="1"/>
  <c r="E237" i="1"/>
  <c r="R237" i="1"/>
  <c r="S236" i="1" s="1"/>
  <c r="J258" i="1"/>
  <c r="R258" i="1"/>
  <c r="E273" i="1"/>
  <c r="E271" i="1"/>
  <c r="E269" i="1" s="1"/>
  <c r="E272" i="1"/>
  <c r="E267" i="1"/>
  <c r="E287" i="1"/>
  <c r="E290" i="1"/>
  <c r="E296" i="1"/>
  <c r="R296" i="1"/>
  <c r="E295" i="1"/>
  <c r="E294" i="1"/>
  <c r="Q294" i="1" s="1"/>
  <c r="J287" i="1"/>
  <c r="R287" i="1"/>
  <c r="J291" i="1"/>
  <c r="Q291" i="1"/>
  <c r="S290" i="1" s="1"/>
  <c r="J289" i="1"/>
  <c r="Q289" i="1"/>
  <c r="J290" i="1"/>
  <c r="J293" i="1"/>
  <c r="Q293" i="1" s="1"/>
  <c r="J297" i="1"/>
  <c r="J295" i="1"/>
  <c r="Q295" i="1"/>
  <c r="S294" i="1" s="1"/>
  <c r="J294" i="1"/>
  <c r="J292" i="1"/>
  <c r="C19" i="20"/>
  <c r="C146" i="27"/>
  <c r="G146" i="27" s="1"/>
  <c r="C50" i="27"/>
  <c r="G50" i="27" s="1"/>
  <c r="E49" i="27"/>
  <c r="C48" i="27"/>
  <c r="G48" i="27"/>
  <c r="J248" i="1"/>
  <c r="R248" i="1"/>
  <c r="C131" i="27"/>
  <c r="G131" i="27" s="1"/>
  <c r="P257" i="1"/>
  <c r="P256" i="1"/>
  <c r="D44" i="27"/>
  <c r="E44" i="27"/>
  <c r="C44" i="27"/>
  <c r="G44" i="27" s="1"/>
  <c r="F49" i="27"/>
  <c r="D49" i="27"/>
  <c r="C119" i="27"/>
  <c r="G119" i="27"/>
  <c r="C120" i="27"/>
  <c r="G120" i="27"/>
  <c r="D126" i="27"/>
  <c r="C126" i="27"/>
  <c r="G126" i="27" s="1"/>
  <c r="D127" i="27"/>
  <c r="C127" i="27" s="1"/>
  <c r="G127" i="27" s="1"/>
  <c r="D133" i="27"/>
  <c r="C133" i="27"/>
  <c r="G133" i="27" s="1"/>
  <c r="D137" i="27"/>
  <c r="C137" i="27" s="1"/>
  <c r="G137" i="27" s="1"/>
  <c r="C138" i="27"/>
  <c r="G138" i="27"/>
  <c r="D140" i="27"/>
  <c r="C140" i="27"/>
  <c r="G140" i="27" s="1"/>
  <c r="D97" i="27"/>
  <c r="E97" i="27"/>
  <c r="H256" i="1"/>
  <c r="C125" i="27"/>
  <c r="G125" i="27"/>
  <c r="C139" i="27"/>
  <c r="G139" i="27"/>
  <c r="C96" i="27"/>
  <c r="G96" i="27"/>
  <c r="C102" i="27"/>
  <c r="G102" i="27"/>
  <c r="C103" i="27"/>
  <c r="G103" i="27"/>
  <c r="C106" i="27"/>
  <c r="G106" i="27"/>
  <c r="C107" i="27"/>
  <c r="G107" i="27"/>
  <c r="C162" i="27"/>
  <c r="C161" i="27"/>
  <c r="G161" i="27" s="1"/>
  <c r="C148" i="27"/>
  <c r="G148" i="27"/>
  <c r="C152" i="27"/>
  <c r="G152" i="27"/>
  <c r="G257" i="1"/>
  <c r="H257" i="1"/>
  <c r="K257" i="1"/>
  <c r="L257" i="1"/>
  <c r="M257" i="1"/>
  <c r="M22" i="14"/>
  <c r="M20" i="14" s="1"/>
  <c r="N22" i="14"/>
  <c r="N20" i="14" s="1"/>
  <c r="H15" i="14"/>
  <c r="L16" i="14"/>
  <c r="M15" i="14"/>
  <c r="N16" i="14"/>
  <c r="C132" i="27"/>
  <c r="G132" i="27" s="1"/>
  <c r="F97" i="27"/>
  <c r="C101" i="27"/>
  <c r="G101" i="27"/>
  <c r="C104" i="27"/>
  <c r="G104" i="27"/>
  <c r="C105" i="27"/>
  <c r="G105" i="27"/>
  <c r="C109" i="27"/>
  <c r="G109" i="27"/>
  <c r="C99" i="27"/>
  <c r="G99" i="27"/>
  <c r="C108" i="27"/>
  <c r="G108" i="27"/>
  <c r="G256" i="1"/>
  <c r="K256" i="1"/>
  <c r="L256" i="1"/>
  <c r="M256" i="1"/>
  <c r="D72" i="27"/>
  <c r="C72" i="27"/>
  <c r="G72" i="27" s="1"/>
  <c r="C141" i="27"/>
  <c r="G141" i="27"/>
  <c r="C116" i="27"/>
  <c r="G116" i="27"/>
  <c r="C153" i="27"/>
  <c r="G153" i="27"/>
  <c r="C147" i="27"/>
  <c r="G147" i="27"/>
  <c r="C86" i="27"/>
  <c r="G86" i="27"/>
  <c r="H23" i="14"/>
  <c r="C39" i="27"/>
  <c r="G39" i="27" s="1"/>
  <c r="D32" i="20"/>
  <c r="C32" i="20" s="1"/>
  <c r="C75" i="27"/>
  <c r="G75" i="27"/>
  <c r="D32" i="27"/>
  <c r="D34" i="27"/>
  <c r="D31" i="27" s="1"/>
  <c r="D12" i="27" s="1"/>
  <c r="D38" i="27"/>
  <c r="D41" i="27"/>
  <c r="D21" i="27"/>
  <c r="C42" i="27"/>
  <c r="G42" i="27" s="1"/>
  <c r="F38" i="27"/>
  <c r="F52" i="27"/>
  <c r="F77" i="27"/>
  <c r="F76" i="27" s="1"/>
  <c r="F163" i="27"/>
  <c r="C114" i="27"/>
  <c r="G114" i="27"/>
  <c r="C117" i="27"/>
  <c r="G117" i="27"/>
  <c r="C143" i="27"/>
  <c r="G143" i="27"/>
  <c r="E28" i="27"/>
  <c r="C28" i="27"/>
  <c r="G28" i="27" s="1"/>
  <c r="E38" i="27"/>
  <c r="E34" i="27"/>
  <c r="E32" i="27"/>
  <c r="C32" i="27" s="1"/>
  <c r="E52" i="27"/>
  <c r="C52" i="27" s="1"/>
  <c r="G52" i="27" s="1"/>
  <c r="E77" i="27"/>
  <c r="E76" i="27"/>
  <c r="E164" i="27"/>
  <c r="E163" i="27"/>
  <c r="C163" i="27" s="1"/>
  <c r="G163" i="27" s="1"/>
  <c r="E90" i="27"/>
  <c r="C90" i="27" s="1"/>
  <c r="G90" i="27"/>
  <c r="E24" i="14"/>
  <c r="E20" i="14"/>
  <c r="E17" i="14"/>
  <c r="F17" i="14"/>
  <c r="I17" i="14"/>
  <c r="J17" i="14"/>
  <c r="J25" i="14" s="1"/>
  <c r="F161" i="27"/>
  <c r="F27" i="27"/>
  <c r="F12" i="27" s="1"/>
  <c r="F44" i="27"/>
  <c r="F43" i="27"/>
  <c r="F34" i="27"/>
  <c r="F32" i="27"/>
  <c r="F90" i="27"/>
  <c r="F89" i="27"/>
  <c r="E14" i="27"/>
  <c r="F14" i="27"/>
  <c r="C16" i="27"/>
  <c r="G16" i="27"/>
  <c r="C17" i="27"/>
  <c r="G17" i="27"/>
  <c r="C18" i="27"/>
  <c r="G18" i="27"/>
  <c r="C19" i="27"/>
  <c r="G19" i="27"/>
  <c r="C20" i="27"/>
  <c r="G20" i="27"/>
  <c r="C22" i="27"/>
  <c r="G22" i="27"/>
  <c r="C23" i="27"/>
  <c r="G23" i="27"/>
  <c r="C24" i="27"/>
  <c r="G24" i="27"/>
  <c r="C25" i="27"/>
  <c r="G25" i="27"/>
  <c r="E21" i="27"/>
  <c r="F21" i="27"/>
  <c r="C29" i="27"/>
  <c r="G29" i="27"/>
  <c r="C30" i="27"/>
  <c r="G30" i="27"/>
  <c r="C33" i="27"/>
  <c r="G33" i="27"/>
  <c r="C35" i="27"/>
  <c r="C36" i="27"/>
  <c r="G36" i="27" s="1"/>
  <c r="C37" i="27"/>
  <c r="G37" i="27" s="1"/>
  <c r="C40" i="27"/>
  <c r="G40" i="27" s="1"/>
  <c r="C45" i="27"/>
  <c r="G45" i="27" s="1"/>
  <c r="C46" i="27"/>
  <c r="G46" i="27" s="1"/>
  <c r="C47" i="27"/>
  <c r="G47" i="27" s="1"/>
  <c r="C54" i="27"/>
  <c r="G54" i="27" s="1"/>
  <c r="C55" i="27"/>
  <c r="G55" i="27" s="1"/>
  <c r="C56" i="27"/>
  <c r="G56" i="27" s="1"/>
  <c r="C59" i="27"/>
  <c r="G59" i="27" s="1"/>
  <c r="C60" i="27"/>
  <c r="G60" i="27" s="1"/>
  <c r="C63" i="27"/>
  <c r="G63" i="27" s="1"/>
  <c r="C64" i="27"/>
  <c r="G64" i="27" s="1"/>
  <c r="C65" i="27"/>
  <c r="G65" i="27" s="1"/>
  <c r="C66" i="27"/>
  <c r="G66" i="27" s="1"/>
  <c r="C73" i="27"/>
  <c r="G73" i="27" s="1"/>
  <c r="C74" i="27"/>
  <c r="G74" i="27" s="1"/>
  <c r="C78" i="27"/>
  <c r="G78" i="27" s="1"/>
  <c r="C79" i="27"/>
  <c r="G79" i="27" s="1"/>
  <c r="C80" i="27"/>
  <c r="G80" i="27" s="1"/>
  <c r="C88" i="27"/>
  <c r="G88" i="27" s="1"/>
  <c r="C91" i="27"/>
  <c r="G91" i="27" s="1"/>
  <c r="C95" i="27"/>
  <c r="G95" i="27" s="1"/>
  <c r="D161" i="27"/>
  <c r="C165" i="27"/>
  <c r="G165" i="27"/>
  <c r="C166" i="27"/>
  <c r="G166" i="27"/>
  <c r="C167" i="27"/>
  <c r="G167" i="27"/>
  <c r="H16" i="14"/>
  <c r="P16" i="14" s="1"/>
  <c r="D29" i="20"/>
  <c r="C29" i="20" s="1"/>
  <c r="E29" i="20"/>
  <c r="L15" i="14"/>
  <c r="M16" i="14"/>
  <c r="H18" i="14"/>
  <c r="L18" i="14"/>
  <c r="M18" i="14"/>
  <c r="N18" i="14"/>
  <c r="H19" i="14"/>
  <c r="P19" i="14"/>
  <c r="L19" i="14"/>
  <c r="M19" i="14"/>
  <c r="N19" i="14"/>
  <c r="L22" i="14"/>
  <c r="M23" i="14"/>
  <c r="E161" i="27"/>
  <c r="O257" i="1"/>
  <c r="V256" i="1"/>
  <c r="O256" i="1"/>
  <c r="E107" i="1"/>
  <c r="R107" i="1" s="1"/>
  <c r="J280" i="1"/>
  <c r="H22" i="14"/>
  <c r="E106" i="1"/>
  <c r="J259" i="1"/>
  <c r="J257" i="1" s="1"/>
  <c r="R257" i="1" s="1"/>
  <c r="J256" i="1"/>
  <c r="E165" i="1"/>
  <c r="R165" i="1" s="1"/>
  <c r="J245" i="1"/>
  <c r="E144" i="1"/>
  <c r="E30" i="20"/>
  <c r="E28" i="20"/>
  <c r="J114" i="1"/>
  <c r="Q114" i="1"/>
  <c r="N256" i="1"/>
  <c r="E280" i="1"/>
  <c r="J237" i="1"/>
  <c r="J19" i="1"/>
  <c r="R19" i="1" s="1"/>
  <c r="S19" i="1" s="1"/>
  <c r="J128" i="1"/>
  <c r="J218" i="1"/>
  <c r="E159" i="1"/>
  <c r="R159" i="1"/>
  <c r="J90" i="1"/>
  <c r="I256" i="1"/>
  <c r="F257" i="1"/>
  <c r="F256" i="1"/>
  <c r="E259" i="1"/>
  <c r="I257" i="1"/>
  <c r="E236" i="1"/>
  <c r="J176" i="1"/>
  <c r="Q176" i="1" s="1"/>
  <c r="J221" i="1"/>
  <c r="J202" i="1"/>
  <c r="Q202" i="1" s="1"/>
  <c r="E32" i="20"/>
  <c r="C20" i="20"/>
  <c r="D18" i="20"/>
  <c r="D30" i="20"/>
  <c r="C30" i="20" s="1"/>
  <c r="F18" i="20"/>
  <c r="F13" i="20" s="1"/>
  <c r="C22" i="20"/>
  <c r="J51" i="1"/>
  <c r="J211" i="1"/>
  <c r="E176" i="1"/>
  <c r="R176" i="1" s="1"/>
  <c r="J198" i="1"/>
  <c r="E18" i="20"/>
  <c r="E34" i="20"/>
  <c r="J223" i="1"/>
  <c r="J212" i="1"/>
  <c r="R212" i="1" s="1"/>
  <c r="E212" i="1"/>
  <c r="O142" i="1"/>
  <c r="N283" i="1"/>
  <c r="J216" i="1"/>
  <c r="Q216" i="1" s="1"/>
  <c r="J28" i="1"/>
  <c r="J72" i="1"/>
  <c r="J299" i="1"/>
  <c r="R299" i="1" s="1"/>
  <c r="S298" i="1" s="1"/>
  <c r="J155" i="1"/>
  <c r="Q155" i="1"/>
  <c r="E293" i="1"/>
  <c r="R293" i="1" s="1"/>
  <c r="S292" i="1" s="1"/>
  <c r="J33" i="1"/>
  <c r="J224" i="1"/>
  <c r="J182" i="1"/>
  <c r="P142" i="1"/>
  <c r="T141" i="1" s="1"/>
  <c r="H17" i="14"/>
  <c r="O20" i="14"/>
  <c r="E21" i="20"/>
  <c r="E13" i="20" s="1"/>
  <c r="L20" i="14"/>
  <c r="E19" i="1"/>
  <c r="J205" i="1"/>
  <c r="R205" i="1" s="1"/>
  <c r="E300" i="1"/>
  <c r="J167" i="1"/>
  <c r="R167" i="1" s="1"/>
  <c r="J89" i="1"/>
  <c r="R89" i="1"/>
  <c r="F143" i="1"/>
  <c r="E146" i="1"/>
  <c r="R146" i="1" s="1"/>
  <c r="C62" i="27"/>
  <c r="G62" i="27" s="1"/>
  <c r="E255" i="1"/>
  <c r="R255" i="1" s="1"/>
  <c r="E289" i="1"/>
  <c r="K17" i="1"/>
  <c r="E80" i="1"/>
  <c r="E74" i="1" s="1"/>
  <c r="P284" i="1"/>
  <c r="E138" i="1"/>
  <c r="E135" i="1"/>
  <c r="R135" i="1" s="1"/>
  <c r="S134" i="1" s="1"/>
  <c r="F30" i="1"/>
  <c r="E35" i="1"/>
  <c r="E83" i="1"/>
  <c r="L45" i="22" s="1"/>
  <c r="D14" i="27"/>
  <c r="P23" i="14"/>
  <c r="V165" i="1"/>
  <c r="O284" i="1"/>
  <c r="V283" i="1" s="1"/>
  <c r="O283" i="1"/>
  <c r="V298" i="1"/>
  <c r="J166" i="1"/>
  <c r="Q166" i="1" s="1"/>
  <c r="E33" i="20"/>
  <c r="J22" i="20"/>
  <c r="F33" i="20"/>
  <c r="C23" i="20"/>
  <c r="C45" i="20" s="1"/>
  <c r="D33" i="20"/>
  <c r="C33" i="20" s="1"/>
  <c r="C122" i="27"/>
  <c r="G122" i="27"/>
  <c r="V232" i="1"/>
  <c r="T24" i="1"/>
  <c r="O17" i="1"/>
  <c r="T17" i="1"/>
  <c r="J272" i="1"/>
  <c r="E115" i="1"/>
  <c r="R115" i="1" s="1"/>
  <c r="T173" i="1"/>
  <c r="E82" i="1"/>
  <c r="R82" i="1"/>
  <c r="F251" i="1"/>
  <c r="E252" i="1"/>
  <c r="F250" i="1"/>
  <c r="J83" i="1"/>
  <c r="M45" i="22"/>
  <c r="V83" i="1"/>
  <c r="J228" i="1"/>
  <c r="K53" i="15" s="1"/>
  <c r="T240" i="1"/>
  <c r="J275" i="1"/>
  <c r="K268" i="1"/>
  <c r="K269" i="1"/>
  <c r="J273" i="1"/>
  <c r="Q273" i="1" s="1"/>
  <c r="V272" i="1"/>
  <c r="J227" i="1"/>
  <c r="K51" i="15" s="1"/>
  <c r="V226" i="1"/>
  <c r="J225" i="1"/>
  <c r="K46" i="15"/>
  <c r="K48" i="15" s="1"/>
  <c r="K249" i="15" s="1"/>
  <c r="T114" i="1"/>
  <c r="T82" i="1"/>
  <c r="J24" i="1"/>
  <c r="R24" i="1"/>
  <c r="S24" i="1" s="1"/>
  <c r="N17" i="1"/>
  <c r="V24" i="1"/>
  <c r="T84" i="1"/>
  <c r="V240" i="1"/>
  <c r="F284" i="1"/>
  <c r="V95" i="1"/>
  <c r="J148" i="1"/>
  <c r="K848" i="40" s="1"/>
  <c r="N18" i="1"/>
  <c r="T83" i="1"/>
  <c r="T224" i="1"/>
  <c r="N143" i="1"/>
  <c r="E297" i="1"/>
  <c r="R297" i="1"/>
  <c r="E87" i="1"/>
  <c r="J249" i="1"/>
  <c r="Q249" i="1" s="1"/>
  <c r="V114" i="1"/>
  <c r="J115" i="1"/>
  <c r="J117" i="1"/>
  <c r="R117" i="1"/>
  <c r="V116" i="1"/>
  <c r="F18" i="1"/>
  <c r="E22" i="1"/>
  <c r="F17" i="1"/>
  <c r="T298" i="1"/>
  <c r="P283" i="1"/>
  <c r="T282" i="1" s="1"/>
  <c r="V82" i="1"/>
  <c r="J82" i="1"/>
  <c r="T99" i="1"/>
  <c r="V99" i="1"/>
  <c r="E746" i="36"/>
  <c r="J234" i="1"/>
  <c r="Q234" i="1" s="1"/>
  <c r="J231" i="1"/>
  <c r="T166" i="1"/>
  <c r="T223" i="1"/>
  <c r="V223" i="1"/>
  <c r="V227" i="1"/>
  <c r="T227" i="1"/>
  <c r="F283" i="1"/>
  <c r="D21" i="20"/>
  <c r="D13" i="20" s="1"/>
  <c r="D25" i="20" s="1"/>
  <c r="C24" i="20"/>
  <c r="C52" i="20"/>
  <c r="D34" i="20"/>
  <c r="V239" i="1"/>
  <c r="M21" i="14"/>
  <c r="D28" i="20"/>
  <c r="C18" i="20"/>
  <c r="F34" i="20"/>
  <c r="F31" i="20"/>
  <c r="F27" i="20" s="1"/>
  <c r="V270" i="1"/>
  <c r="J271" i="1"/>
  <c r="N269" i="1"/>
  <c r="F108" i="1"/>
  <c r="H108" i="1"/>
  <c r="N108" i="1"/>
  <c r="V107" i="1" s="1"/>
  <c r="J52" i="1"/>
  <c r="V141" i="1"/>
  <c r="Q133" i="1"/>
  <c r="Q263" i="1"/>
  <c r="O150" i="1"/>
  <c r="V59" i="1"/>
  <c r="G108" i="1"/>
  <c r="I283" i="1"/>
  <c r="M150" i="1"/>
  <c r="O108" i="1"/>
  <c r="O109" i="1"/>
  <c r="Q93" i="1"/>
  <c r="S93" i="1" s="1"/>
  <c r="P150" i="1"/>
  <c r="T149" i="1" s="1"/>
  <c r="L109" i="1"/>
  <c r="E116" i="1"/>
  <c r="R116" i="1" s="1"/>
  <c r="S115" i="1" s="1"/>
  <c r="V150" i="1"/>
  <c r="F73" i="1"/>
  <c r="Q203" i="1"/>
  <c r="Q240" i="1"/>
  <c r="Q258" i="1"/>
  <c r="Q118" i="1"/>
  <c r="C590" i="42"/>
  <c r="G590" i="42" s="1"/>
  <c r="G635" i="42"/>
  <c r="C645" i="42"/>
  <c r="G645" i="42"/>
  <c r="C161" i="42"/>
  <c r="G161" i="42"/>
  <c r="C282" i="42"/>
  <c r="G282" i="42"/>
  <c r="G591" i="42"/>
  <c r="C601" i="42"/>
  <c r="G601" i="42" s="1"/>
  <c r="C95" i="42"/>
  <c r="G95" i="42" s="1"/>
  <c r="C172" i="42"/>
  <c r="G172" i="42" s="1"/>
  <c r="C216" i="42"/>
  <c r="G216" i="42" s="1"/>
  <c r="G679" i="42"/>
  <c r="C689" i="42"/>
  <c r="G689" i="42"/>
  <c r="G723" i="42"/>
  <c r="C733" i="42"/>
  <c r="G733" i="42" s="1"/>
  <c r="C425" i="42"/>
  <c r="G425" i="42" s="1"/>
  <c r="C513" i="42"/>
  <c r="G513" i="42" s="1"/>
  <c r="C535" i="42"/>
  <c r="G535" i="42" s="1"/>
  <c r="C546" i="42"/>
  <c r="G546" i="42" s="1"/>
  <c r="C579" i="42"/>
  <c r="G579" i="42" s="1"/>
  <c r="C623" i="42"/>
  <c r="G623" i="42" s="1"/>
  <c r="C667" i="42"/>
  <c r="G667" i="42" s="1"/>
  <c r="C711" i="42"/>
  <c r="G711" i="42" s="1"/>
  <c r="C183" i="42"/>
  <c r="G183" i="42" s="1"/>
  <c r="G547" i="42"/>
  <c r="C568" i="42"/>
  <c r="G568" i="42"/>
  <c r="C612" i="42"/>
  <c r="G612" i="42"/>
  <c r="C656" i="42"/>
  <c r="G656" i="42"/>
  <c r="C700" i="42"/>
  <c r="G700" i="42"/>
  <c r="H75" i="1"/>
  <c r="M75" i="1"/>
  <c r="V52" i="1"/>
  <c r="K738" i="40"/>
  <c r="L738" i="40" s="1"/>
  <c r="C746" i="42"/>
  <c r="K1016" i="40"/>
  <c r="L1016" i="40"/>
  <c r="K730" i="40"/>
  <c r="L730" i="40"/>
  <c r="K1018" i="40"/>
  <c r="L1018" i="40"/>
  <c r="K1000" i="40"/>
  <c r="L1000" i="40"/>
  <c r="K740" i="40"/>
  <c r="L740" i="40"/>
  <c r="K1024" i="40"/>
  <c r="L1024" i="40"/>
  <c r="K745" i="40"/>
  <c r="I150" i="1"/>
  <c r="I149" i="1"/>
  <c r="K150" i="1"/>
  <c r="V255" i="1"/>
  <c r="E25" i="39"/>
  <c r="T38" i="1"/>
  <c r="Q136" i="1"/>
  <c r="K73" i="1"/>
  <c r="I97" i="15"/>
  <c r="L97" i="15" s="1"/>
  <c r="I36" i="39"/>
  <c r="C622" i="41"/>
  <c r="G622" i="41"/>
  <c r="C722" i="36"/>
  <c r="H94" i="39"/>
  <c r="E87" i="39"/>
  <c r="G525" i="36"/>
  <c r="C535" i="36"/>
  <c r="G602" i="36"/>
  <c r="C612" i="36"/>
  <c r="H84" i="39"/>
  <c r="J84" i="39" s="1"/>
  <c r="G569" i="36"/>
  <c r="C579" i="36"/>
  <c r="H81" i="39" s="1"/>
  <c r="E62" i="39"/>
  <c r="C733" i="36"/>
  <c r="H95" i="39" s="1"/>
  <c r="J95" i="39" s="1"/>
  <c r="G20" i="36"/>
  <c r="G472" i="36"/>
  <c r="I63" i="39"/>
  <c r="C634" i="36"/>
  <c r="H86" i="39"/>
  <c r="C370" i="36"/>
  <c r="G370" i="36"/>
  <c r="G140" i="36"/>
  <c r="G229" i="36"/>
  <c r="G660" i="36"/>
  <c r="C667" i="36"/>
  <c r="H89" i="39" s="1"/>
  <c r="G349" i="36"/>
  <c r="C689" i="36"/>
  <c r="G689" i="36" s="1"/>
  <c r="G188" i="36"/>
  <c r="C194" i="36"/>
  <c r="H46" i="39"/>
  <c r="G239" i="36"/>
  <c r="H51" i="39"/>
  <c r="G295" i="36"/>
  <c r="G429" i="36"/>
  <c r="G459" i="36"/>
  <c r="C491" i="36"/>
  <c r="H73" i="39" s="1"/>
  <c r="J73" i="39" s="1"/>
  <c r="G646" i="36"/>
  <c r="C656" i="36"/>
  <c r="H88" i="39" s="1"/>
  <c r="C414" i="36"/>
  <c r="H66" i="39" s="1"/>
  <c r="J66" i="39" s="1"/>
  <c r="C282" i="36"/>
  <c r="H54" i="39"/>
  <c r="G282" i="36"/>
  <c r="I76" i="39"/>
  <c r="C623" i="36"/>
  <c r="H85" i="39" s="1"/>
  <c r="C315" i="36"/>
  <c r="H57" i="39" s="1"/>
  <c r="G249" i="36"/>
  <c r="C502" i="36"/>
  <c r="H74" i="39"/>
  <c r="C260" i="36"/>
  <c r="G260" i="36"/>
  <c r="C645" i="36"/>
  <c r="G645" i="36"/>
  <c r="C700" i="36"/>
  <c r="H92" i="39" s="1"/>
  <c r="C513" i="36"/>
  <c r="C711" i="36"/>
  <c r="G711" i="36"/>
  <c r="C678" i="36"/>
  <c r="H90" i="39"/>
  <c r="C557" i="36"/>
  <c r="G557" i="36"/>
  <c r="G8" i="41"/>
  <c r="C435" i="41"/>
  <c r="G435" i="41" s="1"/>
  <c r="C611" i="41"/>
  <c r="G611" i="41" s="1"/>
  <c r="C84" i="41"/>
  <c r="G84" i="41" s="1"/>
  <c r="C633" i="41"/>
  <c r="G633" i="41" s="1"/>
  <c r="C534" i="41"/>
  <c r="G534" i="41" s="1"/>
  <c r="C501" i="41"/>
  <c r="G501" i="41" s="1"/>
  <c r="G612" i="36"/>
  <c r="G623" i="36"/>
  <c r="H52" i="39"/>
  <c r="G678" i="36"/>
  <c r="H75" i="39"/>
  <c r="G271" i="36"/>
  <c r="E745" i="41"/>
  <c r="E746" i="41" s="1"/>
  <c r="E21" i="39"/>
  <c r="I58" i="39"/>
  <c r="I65" i="39"/>
  <c r="I64" i="39"/>
  <c r="J64" i="39" s="1"/>
  <c r="C23" i="39"/>
  <c r="I46" i="39"/>
  <c r="J46" i="39"/>
  <c r="E15" i="39"/>
  <c r="E58" i="39"/>
  <c r="I51" i="39"/>
  <c r="I57" i="39"/>
  <c r="I52" i="39"/>
  <c r="J52" i="39" s="1"/>
  <c r="E69" i="39"/>
  <c r="I37" i="39"/>
  <c r="I78" i="39"/>
  <c r="J78" i="39" s="1"/>
  <c r="I79" i="39"/>
  <c r="I50" i="39"/>
  <c r="I43" i="39"/>
  <c r="I90" i="39"/>
  <c r="J90" i="39" s="1"/>
  <c r="C260" i="42"/>
  <c r="G260" i="42" s="1"/>
  <c r="C315" i="42"/>
  <c r="G315" i="42" s="1"/>
  <c r="C238" i="42"/>
  <c r="G238" i="42" s="1"/>
  <c r="G195" i="42"/>
  <c r="C293" i="42"/>
  <c r="G293" i="42"/>
  <c r="G294" i="42"/>
  <c r="C326" i="42"/>
  <c r="G326" i="42" s="1"/>
  <c r="G328" i="42"/>
  <c r="C29" i="42"/>
  <c r="C62" i="42"/>
  <c r="G62" i="42" s="1"/>
  <c r="C73" i="42"/>
  <c r="G73" i="42" s="1"/>
  <c r="G74" i="42"/>
  <c r="G107" i="42"/>
  <c r="C271" i="42"/>
  <c r="G271" i="42" s="1"/>
  <c r="C348" i="42"/>
  <c r="G348" i="42" s="1"/>
  <c r="G350" i="42"/>
  <c r="C359" i="42"/>
  <c r="G359" i="42"/>
  <c r="G393" i="42"/>
  <c r="C436" i="42"/>
  <c r="G436" i="42"/>
  <c r="C469" i="42"/>
  <c r="G469" i="42"/>
  <c r="C480" i="42"/>
  <c r="G480" i="42"/>
  <c r="C491" i="42"/>
  <c r="G491" i="42"/>
  <c r="C502" i="42"/>
  <c r="G502" i="42"/>
  <c r="G549" i="42"/>
  <c r="C447" i="42"/>
  <c r="G447" i="42"/>
  <c r="G624" i="42"/>
  <c r="C370" i="42"/>
  <c r="G370" i="42" s="1"/>
  <c r="C381" i="42"/>
  <c r="G381" i="42" s="1"/>
  <c r="C524" i="42"/>
  <c r="G524" i="42" s="1"/>
  <c r="C15" i="20"/>
  <c r="C14" i="20" s="1"/>
  <c r="L216" i="22"/>
  <c r="K216" i="22"/>
  <c r="K49" i="22"/>
  <c r="L64" i="22"/>
  <c r="K92" i="22"/>
  <c r="R109" i="22"/>
  <c r="M110" i="22"/>
  <c r="M118" i="22"/>
  <c r="L122" i="22"/>
  <c r="K123" i="22"/>
  <c r="L125" i="22"/>
  <c r="L128" i="22"/>
  <c r="K129" i="22"/>
  <c r="L132" i="22"/>
  <c r="L133" i="22"/>
  <c r="M135" i="22"/>
  <c r="M143" i="22"/>
  <c r="L148" i="22"/>
  <c r="L149" i="22"/>
  <c r="R153" i="22"/>
  <c r="R170" i="22"/>
  <c r="K200" i="22"/>
  <c r="K202" i="22"/>
  <c r="M203" i="22"/>
  <c r="R209" i="22"/>
  <c r="K211" i="22"/>
  <c r="L218" i="22"/>
  <c r="G222" i="22"/>
  <c r="L222" i="22" s="1"/>
  <c r="R248" i="22"/>
  <c r="R250" i="22"/>
  <c r="R252" i="22"/>
  <c r="K25" i="22"/>
  <c r="M49" i="22"/>
  <c r="M64" i="22"/>
  <c r="G87" i="22"/>
  <c r="K87" i="22" s="1"/>
  <c r="M122" i="22"/>
  <c r="L123" i="22"/>
  <c r="M128" i="22"/>
  <c r="L129" i="22"/>
  <c r="M132" i="22"/>
  <c r="M148" i="22"/>
  <c r="G207" i="22"/>
  <c r="K207" i="22"/>
  <c r="R207" i="22"/>
  <c r="L211" i="22"/>
  <c r="M25" i="22"/>
  <c r="K57" i="22"/>
  <c r="L79" i="22"/>
  <c r="R81" i="22"/>
  <c r="K88" i="22"/>
  <c r="M98" i="22"/>
  <c r="M101" i="22"/>
  <c r="M104" i="22"/>
  <c r="L109" i="22"/>
  <c r="K111" i="22"/>
  <c r="K113" i="22"/>
  <c r="R121" i="22"/>
  <c r="R127" i="22"/>
  <c r="R128" i="22"/>
  <c r="R131" i="22"/>
  <c r="R134" i="22"/>
  <c r="R140" i="22"/>
  <c r="R147" i="22"/>
  <c r="R150" i="22"/>
  <c r="R152" i="22"/>
  <c r="K191" i="22"/>
  <c r="K204" i="22"/>
  <c r="R210" i="22"/>
  <c r="G217" i="22"/>
  <c r="K217" i="22" s="1"/>
  <c r="R217" i="22"/>
  <c r="K219" i="22"/>
  <c r="R231" i="22"/>
  <c r="R249" i="22"/>
  <c r="R251" i="22"/>
  <c r="I34" i="22"/>
  <c r="G86" i="22"/>
  <c r="G35" i="22"/>
  <c r="R34" i="22"/>
  <c r="K37" i="22"/>
  <c r="R14" i="22"/>
  <c r="L16" i="22"/>
  <c r="K17" i="22"/>
  <c r="L22" i="22"/>
  <c r="L23" i="22"/>
  <c r="G27" i="22"/>
  <c r="L29" i="22"/>
  <c r="K38" i="22"/>
  <c r="K44" i="22"/>
  <c r="K51" i="22"/>
  <c r="K52" i="22"/>
  <c r="K55" i="22"/>
  <c r="L57" i="22"/>
  <c r="K60" i="22"/>
  <c r="L71" i="22"/>
  <c r="K72" i="22"/>
  <c r="L76" i="22"/>
  <c r="K77" i="22"/>
  <c r="R78" i="22"/>
  <c r="K81" i="22"/>
  <c r="K95" i="22"/>
  <c r="L96" i="22"/>
  <c r="K97" i="22"/>
  <c r="K100" i="22"/>
  <c r="K103" i="22"/>
  <c r="L111" i="22"/>
  <c r="K117" i="22"/>
  <c r="L120" i="22"/>
  <c r="K121" i="22"/>
  <c r="M123" i="22"/>
  <c r="L124" i="22"/>
  <c r="R15" i="22"/>
  <c r="M16" i="22"/>
  <c r="M22" i="22"/>
  <c r="R22" i="22"/>
  <c r="M23" i="22"/>
  <c r="G43" i="22"/>
  <c r="M51" i="22"/>
  <c r="L55" i="22"/>
  <c r="G59" i="22"/>
  <c r="G58" i="22" s="1"/>
  <c r="K58" i="22" s="1"/>
  <c r="L72" i="22"/>
  <c r="L77" i="22"/>
  <c r="L81" i="22"/>
  <c r="R95" i="22"/>
  <c r="L97" i="22"/>
  <c r="L100" i="22"/>
  <c r="L103" i="22"/>
  <c r="R110" i="22"/>
  <c r="L117" i="22"/>
  <c r="R119" i="22"/>
  <c r="L121" i="22"/>
  <c r="L127" i="22"/>
  <c r="K127" i="22"/>
  <c r="R71" i="22"/>
  <c r="R76" i="22"/>
  <c r="R96" i="22"/>
  <c r="M126" i="22"/>
  <c r="R125" i="22"/>
  <c r="L126" i="22"/>
  <c r="K130" i="22"/>
  <c r="M130" i="22"/>
  <c r="R129" i="22"/>
  <c r="L130" i="22"/>
  <c r="K131" i="22"/>
  <c r="R132" i="22"/>
  <c r="L134" i="22"/>
  <c r="K135" i="22"/>
  <c r="K144" i="22"/>
  <c r="L145" i="22"/>
  <c r="M146" i="22"/>
  <c r="R148" i="22"/>
  <c r="L150" i="22"/>
  <c r="K166" i="22"/>
  <c r="R173" i="22"/>
  <c r="K179" i="22"/>
  <c r="M183" i="22"/>
  <c r="L184" i="22"/>
  <c r="K185" i="22"/>
  <c r="K186" i="22"/>
  <c r="M188" i="22"/>
  <c r="M191" i="22"/>
  <c r="L192" i="22"/>
  <c r="K193" i="22"/>
  <c r="L209" i="22"/>
  <c r="K210" i="22"/>
  <c r="R211" i="22"/>
  <c r="M214" i="22"/>
  <c r="M216" i="22"/>
  <c r="R218" i="22"/>
  <c r="M219" i="22"/>
  <c r="K223" i="22"/>
  <c r="R225" i="22"/>
  <c r="M226" i="22"/>
  <c r="M227" i="22"/>
  <c r="R228" i="22"/>
  <c r="M229" i="22"/>
  <c r="L230" i="22"/>
  <c r="K231" i="22"/>
  <c r="L233" i="22"/>
  <c r="K234" i="22"/>
  <c r="L248" i="22"/>
  <c r="K249" i="22"/>
  <c r="K250" i="22"/>
  <c r="K251" i="22"/>
  <c r="K252" i="22"/>
  <c r="K253" i="22"/>
  <c r="M254" i="22"/>
  <c r="R133" i="22"/>
  <c r="M134" i="22"/>
  <c r="R138" i="22"/>
  <c r="M145" i="22"/>
  <c r="R149" i="22"/>
  <c r="M150" i="22"/>
  <c r="K156" i="22"/>
  <c r="K165" i="22"/>
  <c r="K170" i="22"/>
  <c r="L179" i="22"/>
  <c r="R183" i="22"/>
  <c r="M184" i="22"/>
  <c r="L185" i="22"/>
  <c r="L186" i="22"/>
  <c r="K187" i="22"/>
  <c r="I195" i="22"/>
  <c r="R196" i="22"/>
  <c r="K198" i="22"/>
  <c r="K201" i="22"/>
  <c r="M209" i="22"/>
  <c r="L210" i="22"/>
  <c r="K218" i="22"/>
  <c r="M222" i="22"/>
  <c r="L223" i="22"/>
  <c r="R226" i="22"/>
  <c r="R227" i="22"/>
  <c r="R229" i="22"/>
  <c r="M230" i="22"/>
  <c r="L231" i="22"/>
  <c r="M233" i="22"/>
  <c r="L234" i="22"/>
  <c r="K235" i="22"/>
  <c r="M248" i="22"/>
  <c r="K272" i="22"/>
  <c r="K169" i="22"/>
  <c r="L170" i="22"/>
  <c r="K173" i="22"/>
  <c r="K181" i="22"/>
  <c r="R184" i="22"/>
  <c r="L187" i="22"/>
  <c r="K188" i="22"/>
  <c r="L201" i="22"/>
  <c r="R221" i="22"/>
  <c r="R222" i="22"/>
  <c r="K226" i="22"/>
  <c r="K229" i="22"/>
  <c r="R230" i="22"/>
  <c r="R233" i="22"/>
  <c r="R179" i="22"/>
  <c r="Q144" i="1"/>
  <c r="Q142" i="1" s="1"/>
  <c r="R129" i="1"/>
  <c r="Q248" i="1"/>
  <c r="N149" i="1"/>
  <c r="S285" i="1"/>
  <c r="R227" i="1"/>
  <c r="R35" i="1"/>
  <c r="R272" i="1"/>
  <c r="R224" i="1"/>
  <c r="R231" i="1"/>
  <c r="R190" i="1"/>
  <c r="S189" i="1" s="1"/>
  <c r="R52" i="1"/>
  <c r="S52" i="1" s="1"/>
  <c r="R83" i="1"/>
  <c r="S83" i="1"/>
  <c r="R148" i="1"/>
  <c r="R182" i="1"/>
  <c r="J151" i="1"/>
  <c r="Q151" i="1" s="1"/>
  <c r="Q275" i="1"/>
  <c r="R80" i="1"/>
  <c r="S80" i="1" s="1"/>
  <c r="R300" i="1"/>
  <c r="R204" i="1"/>
  <c r="S203" i="1"/>
  <c r="R198" i="1"/>
  <c r="Q157" i="1"/>
  <c r="R175" i="1"/>
  <c r="S174" i="1" s="1"/>
  <c r="R51" i="1"/>
  <c r="S51" i="1" s="1"/>
  <c r="Q168" i="1"/>
  <c r="S167" i="1" s="1"/>
  <c r="R168" i="1"/>
  <c r="R163" i="1"/>
  <c r="R235" i="1"/>
  <c r="Q281" i="1"/>
  <c r="R238" i="1"/>
  <c r="R208" i="1"/>
  <c r="R158" i="1"/>
  <c r="R291" i="1"/>
  <c r="R203" i="1"/>
  <c r="S202" i="1" s="1"/>
  <c r="R192" i="1"/>
  <c r="R91" i="1"/>
  <c r="R88" i="1"/>
  <c r="R54" i="1"/>
  <c r="R60" i="1"/>
  <c r="O36" i="1"/>
  <c r="F36" i="1"/>
  <c r="R128" i="1"/>
  <c r="S127" i="1" s="1"/>
  <c r="R68" i="1"/>
  <c r="Q211" i="1"/>
  <c r="Q178" i="1"/>
  <c r="Q218" i="1"/>
  <c r="R280" i="1"/>
  <c r="S279" i="1" s="1"/>
  <c r="R154" i="1"/>
  <c r="S151" i="1" s="1"/>
  <c r="R172" i="1"/>
  <c r="R23" i="1"/>
  <c r="S23" i="1" s="1"/>
  <c r="R207" i="1"/>
  <c r="S206" i="1" s="1"/>
  <c r="R118" i="1"/>
  <c r="S117" i="1"/>
  <c r="R120" i="1"/>
  <c r="R155" i="1"/>
  <c r="Q137" i="1"/>
  <c r="R134" i="1"/>
  <c r="R84" i="1"/>
  <c r="R94" i="1"/>
  <c r="I36" i="1"/>
  <c r="E59" i="1"/>
  <c r="R59" i="1"/>
  <c r="J38" i="1"/>
  <c r="N36" i="1"/>
  <c r="K36" i="1"/>
  <c r="R79" i="1"/>
  <c r="R197" i="1"/>
  <c r="G150" i="1"/>
  <c r="R244" i="1"/>
  <c r="J37" i="1"/>
  <c r="T52" i="1"/>
  <c r="T55" i="1"/>
  <c r="Q196" i="1"/>
  <c r="S196" i="1" s="1"/>
  <c r="V30" i="1"/>
  <c r="R76" i="1"/>
  <c r="T59" i="1"/>
  <c r="Q79" i="1"/>
  <c r="E61" i="1"/>
  <c r="R61" i="1" s="1"/>
  <c r="R282" i="1"/>
  <c r="C34" i="20"/>
  <c r="F25" i="20"/>
  <c r="D31" i="20"/>
  <c r="D27" i="20" s="1"/>
  <c r="G158" i="27"/>
  <c r="G32" i="27"/>
  <c r="E43" i="27"/>
  <c r="C34" i="27"/>
  <c r="G34" i="27"/>
  <c r="D52" i="27"/>
  <c r="E165" i="39"/>
  <c r="G35" i="27"/>
  <c r="E27" i="27"/>
  <c r="C27" i="27"/>
  <c r="G27" i="27"/>
  <c r="D13" i="27"/>
  <c r="C13" i="27" s="1"/>
  <c r="G13" i="27" s="1"/>
  <c r="G162" i="27"/>
  <c r="C38" i="27"/>
  <c r="G38" i="27" s="1"/>
  <c r="C110" i="27"/>
  <c r="C14" i="27"/>
  <c r="G14" i="27"/>
  <c r="F31" i="27"/>
  <c r="D43" i="27"/>
  <c r="C164" i="27"/>
  <c r="G164" i="27"/>
  <c r="E89" i="27"/>
  <c r="C89" i="27" s="1"/>
  <c r="G89" i="27" s="1"/>
  <c r="C21" i="27"/>
  <c r="G21" i="27" s="1"/>
  <c r="C58" i="27"/>
  <c r="G58" i="27"/>
  <c r="C97" i="27"/>
  <c r="G97" i="27" s="1"/>
  <c r="D57" i="27"/>
  <c r="C57" i="27"/>
  <c r="G57" i="27"/>
  <c r="E164" i="39"/>
  <c r="G164" i="39"/>
  <c r="Q110" i="1"/>
  <c r="Q190" i="1"/>
  <c r="Q182" i="1"/>
  <c r="S181" i="1" s="1"/>
  <c r="Q165" i="1"/>
  <c r="Q32" i="1"/>
  <c r="Q31" i="1" s="1"/>
  <c r="Q187" i="1"/>
  <c r="Q300" i="1"/>
  <c r="S299" i="1" s="1"/>
  <c r="Q274" i="1"/>
  <c r="Q233" i="1"/>
  <c r="E31" i="20"/>
  <c r="E27" i="20" s="1"/>
  <c r="Q66" i="1"/>
  <c r="Q60" i="1"/>
  <c r="Q59" i="1"/>
  <c r="Q63" i="1"/>
  <c r="Q47" i="1"/>
  <c r="Q153" i="1"/>
  <c r="T150" i="1"/>
  <c r="Q21" i="1"/>
  <c r="Q156" i="1"/>
  <c r="Q208" i="1"/>
  <c r="S207" i="1" s="1"/>
  <c r="V278" i="1"/>
  <c r="T76" i="1"/>
  <c r="K75" i="1"/>
  <c r="H150" i="1"/>
  <c r="F149" i="1"/>
  <c r="V17" i="1"/>
  <c r="V245" i="1"/>
  <c r="Q130" i="1"/>
  <c r="S164" i="1"/>
  <c r="Q163" i="1"/>
  <c r="S162" i="1" s="1"/>
  <c r="Q57" i="1"/>
  <c r="J31" i="1"/>
  <c r="R31" i="1" s="1"/>
  <c r="K109" i="1"/>
  <c r="E31" i="1"/>
  <c r="Q132" i="1"/>
  <c r="Q124" i="1"/>
  <c r="L75" i="1"/>
  <c r="G75" i="1"/>
  <c r="E55" i="1"/>
  <c r="R55" i="1"/>
  <c r="E42" i="1"/>
  <c r="T259" i="1"/>
  <c r="O75" i="1"/>
  <c r="Q125" i="1"/>
  <c r="S124" i="1" s="1"/>
  <c r="Q175" i="1"/>
  <c r="Q254" i="1"/>
  <c r="S253" i="1"/>
  <c r="Q78" i="1"/>
  <c r="V115" i="1"/>
  <c r="T255" i="1"/>
  <c r="S257" i="1"/>
  <c r="Q123" i="1"/>
  <c r="S122" i="1"/>
  <c r="Q239" i="1"/>
  <c r="T115" i="1"/>
  <c r="Q103" i="1"/>
  <c r="J42" i="1"/>
  <c r="J36" i="1"/>
  <c r="O73" i="1"/>
  <c r="Q272" i="1"/>
  <c r="Q225" i="1"/>
  <c r="E279" i="1"/>
  <c r="R279" i="1" s="1"/>
  <c r="S278" i="1" s="1"/>
  <c r="V249" i="1"/>
  <c r="Q89" i="1"/>
  <c r="S89" i="1"/>
  <c r="Q287" i="1"/>
  <c r="K21" i="15"/>
  <c r="V282" i="1"/>
  <c r="Q86" i="1"/>
  <c r="Q33" i="1"/>
  <c r="Q77" i="1"/>
  <c r="Q76" i="1" s="1"/>
  <c r="E38" i="1"/>
  <c r="E36" i="1" s="1"/>
  <c r="R36" i="1" s="1"/>
  <c r="P109" i="1"/>
  <c r="P314" i="1" s="1"/>
  <c r="S88" i="1"/>
  <c r="E278" i="1"/>
  <c r="Q140" i="1"/>
  <c r="S139" i="1"/>
  <c r="Q128" i="1"/>
  <c r="J246" i="1"/>
  <c r="Q246" i="1" s="1"/>
  <c r="S245" i="1" s="1"/>
  <c r="R246" i="1"/>
  <c r="J116" i="1"/>
  <c r="Q98" i="1"/>
  <c r="Q51" i="1"/>
  <c r="Q280" i="1"/>
  <c r="Q278" i="1" s="1"/>
  <c r="Q245" i="1"/>
  <c r="V31" i="1"/>
  <c r="T30" i="1"/>
  <c r="T18" i="1"/>
  <c r="Q152" i="1"/>
  <c r="H149" i="1"/>
  <c r="V55" i="1"/>
  <c r="Q48" i="1"/>
  <c r="Q50" i="1"/>
  <c r="Q49" i="1"/>
  <c r="Q23" i="1"/>
  <c r="Q39" i="1"/>
  <c r="V149" i="1"/>
  <c r="V76" i="1"/>
  <c r="Q70" i="1"/>
  <c r="Q69" i="1"/>
  <c r="Q44" i="1"/>
  <c r="Q68" i="1"/>
  <c r="V74" i="1"/>
  <c r="Q29" i="1"/>
  <c r="K314" i="1"/>
  <c r="Q135" i="1"/>
  <c r="T31" i="1"/>
  <c r="Q256" i="1"/>
  <c r="E256" i="1"/>
  <c r="R256" i="1" s="1"/>
  <c r="S255" i="1" s="1"/>
  <c r="E257" i="1"/>
  <c r="Q172" i="1"/>
  <c r="Q126" i="1"/>
  <c r="G301" i="1"/>
  <c r="G332" i="1" s="1"/>
  <c r="Q197" i="1"/>
  <c r="V148" i="1"/>
  <c r="T148" i="1"/>
  <c r="E143" i="1"/>
  <c r="Q145" i="1"/>
  <c r="Q35" i="1"/>
  <c r="Q186" i="1"/>
  <c r="Q188" i="1"/>
  <c r="Q279" i="1"/>
  <c r="S237" i="1"/>
  <c r="G314" i="1"/>
  <c r="G316" i="1" s="1"/>
  <c r="Q192" i="1"/>
  <c r="F150" i="1"/>
  <c r="E151" i="1"/>
  <c r="R151" i="1" s="1"/>
  <c r="S150" i="1" s="1"/>
  <c r="V73" i="1"/>
  <c r="Q214" i="1"/>
  <c r="Q255" i="1"/>
  <c r="Q180" i="1"/>
  <c r="Q54" i="1"/>
  <c r="T256" i="1"/>
  <c r="Q105" i="1"/>
  <c r="T42" i="1"/>
  <c r="Q299" i="1"/>
  <c r="Q24" i="1"/>
  <c r="Q147" i="1"/>
  <c r="J260" i="1"/>
  <c r="P73" i="1"/>
  <c r="T73" i="1"/>
  <c r="Q97" i="1"/>
  <c r="K20" i="15"/>
  <c r="Q227" i="1"/>
  <c r="Q80" i="1"/>
  <c r="Q146" i="1"/>
  <c r="Q235" i="1"/>
  <c r="Q252" i="1"/>
  <c r="J278" i="1"/>
  <c r="T277" i="1"/>
  <c r="J279" i="1"/>
  <c r="Q148" i="1"/>
  <c r="S147" i="1" s="1"/>
  <c r="Q160" i="1"/>
  <c r="Q266" i="1"/>
  <c r="S265" i="1" s="1"/>
  <c r="Q265" i="1"/>
  <c r="Q40" i="1"/>
  <c r="L149" i="1"/>
  <c r="L150" i="1"/>
  <c r="L314" i="1"/>
  <c r="T260" i="1"/>
  <c r="Q236" i="1"/>
  <c r="Q241" i="1"/>
  <c r="Q94" i="1"/>
  <c r="S94" i="1"/>
  <c r="P75" i="1"/>
  <c r="Q171" i="1"/>
  <c r="Q41" i="1"/>
  <c r="M301" i="1"/>
  <c r="M332" i="1" s="1"/>
  <c r="T74" i="1"/>
  <c r="N75" i="1"/>
  <c r="V75" i="1" s="1"/>
  <c r="Q82" i="1"/>
  <c r="Q262" i="1"/>
  <c r="Q52" i="1"/>
  <c r="Q106" i="1"/>
  <c r="Q99" i="1"/>
  <c r="Q221" i="1"/>
  <c r="S220" i="1" s="1"/>
  <c r="Q90" i="1"/>
  <c r="Q161" i="1"/>
  <c r="Q220" i="1"/>
  <c r="K49" i="15"/>
  <c r="Q226" i="1"/>
  <c r="Q242" i="1"/>
  <c r="J108" i="1"/>
  <c r="Q83" i="1"/>
  <c r="K38" i="15"/>
  <c r="Q224" i="1"/>
  <c r="Q205" i="1"/>
  <c r="S204" i="1" s="1"/>
  <c r="Q219" i="1"/>
  <c r="K37" i="15"/>
  <c r="Q122" i="1"/>
  <c r="Q174" i="1"/>
  <c r="S173" i="1"/>
  <c r="Q230" i="1"/>
  <c r="K80" i="15"/>
  <c r="Q111" i="1"/>
  <c r="J109" i="1"/>
  <c r="Q95" i="1"/>
  <c r="Q71" i="1"/>
  <c r="Q229" i="1"/>
  <c r="J17" i="1"/>
  <c r="Q237" i="1"/>
  <c r="S91" i="1"/>
  <c r="Q100" i="1"/>
  <c r="K33" i="15"/>
  <c r="Q81" i="1"/>
  <c r="S81" i="1"/>
  <c r="Q56" i="1"/>
  <c r="Q164" i="1"/>
  <c r="K81" i="15"/>
  <c r="Q231" i="1"/>
  <c r="Q167" i="1"/>
  <c r="S166" i="1" s="1"/>
  <c r="Q213" i="1"/>
  <c r="Q158" i="1"/>
  <c r="S157" i="1"/>
  <c r="Q191" i="1"/>
  <c r="S190" i="1"/>
  <c r="Q104" i="1"/>
  <c r="S102" i="1" s="1"/>
  <c r="Q228" i="1"/>
  <c r="V108" i="1"/>
  <c r="Q119" i="1"/>
  <c r="T108" i="1"/>
  <c r="T107" i="1"/>
  <c r="K736" i="40"/>
  <c r="L736" i="40"/>
  <c r="K1034" i="40"/>
  <c r="L1034" i="40"/>
  <c r="K760" i="40"/>
  <c r="L760" i="40"/>
  <c r="K717" i="40"/>
  <c r="L717" i="40"/>
  <c r="K1049" i="40"/>
  <c r="L1049" i="40"/>
  <c r="K768" i="40"/>
  <c r="L768" i="40"/>
  <c r="K710" i="40"/>
  <c r="L710" i="40"/>
  <c r="K997" i="40"/>
  <c r="L997" i="40"/>
  <c r="K999" i="40"/>
  <c r="L999" i="40"/>
  <c r="K1054" i="40"/>
  <c r="L1054" i="40"/>
  <c r="H93" i="39"/>
  <c r="J93" i="39" s="1"/>
  <c r="I30" i="39"/>
  <c r="J30" i="39" s="1"/>
  <c r="C568" i="36"/>
  <c r="C425" i="36"/>
  <c r="H67" i="39"/>
  <c r="C238" i="36"/>
  <c r="G238" i="36" s="1"/>
  <c r="C40" i="36"/>
  <c r="H32" i="39"/>
  <c r="C601" i="36"/>
  <c r="G601" i="36" s="1"/>
  <c r="C139" i="36"/>
  <c r="H41" i="39"/>
  <c r="I82" i="39"/>
  <c r="J82" i="39"/>
  <c r="E219" i="39"/>
  <c r="G194" i="36"/>
  <c r="E192" i="39"/>
  <c r="G583" i="36"/>
  <c r="C150" i="36"/>
  <c r="G590" i="36"/>
  <c r="C18" i="36"/>
  <c r="H30" i="39" s="1"/>
  <c r="C403" i="36"/>
  <c r="H65" i="39"/>
  <c r="G634" i="36"/>
  <c r="G722" i="36"/>
  <c r="C29" i="36"/>
  <c r="G29" i="36" s="1"/>
  <c r="C546" i="36"/>
  <c r="H78" i="39"/>
  <c r="G537" i="36"/>
  <c r="I83" i="39"/>
  <c r="E220" i="39"/>
  <c r="I35" i="39"/>
  <c r="I39" i="39"/>
  <c r="C447" i="36"/>
  <c r="G447" i="36" s="1"/>
  <c r="C480" i="36"/>
  <c r="H72" i="39" s="1"/>
  <c r="J72" i="39" s="1"/>
  <c r="I72" i="39"/>
  <c r="I74" i="39"/>
  <c r="J74" i="39" s="1"/>
  <c r="G139" i="36"/>
  <c r="G535" i="36"/>
  <c r="H77" i="39"/>
  <c r="G414" i="36"/>
  <c r="E734" i="36"/>
  <c r="E741" i="36" s="1"/>
  <c r="I92" i="39"/>
  <c r="J92" i="39" s="1"/>
  <c r="G491" i="36"/>
  <c r="C381" i="36"/>
  <c r="H63" i="39" s="1"/>
  <c r="J63" i="39" s="1"/>
  <c r="C359" i="36"/>
  <c r="C73" i="36"/>
  <c r="H35" i="39" s="1"/>
  <c r="J35" i="39" s="1"/>
  <c r="C337" i="36"/>
  <c r="G579" i="36"/>
  <c r="C84" i="36"/>
  <c r="G84" i="36" s="1"/>
  <c r="C128" i="36"/>
  <c r="H40" i="39" s="1"/>
  <c r="G338" i="36"/>
  <c r="C348" i="36"/>
  <c r="E32" i="39"/>
  <c r="I32" i="39"/>
  <c r="J32" i="39" s="1"/>
  <c r="E34" i="39"/>
  <c r="E44" i="39"/>
  <c r="I44" i="39"/>
  <c r="E185" i="39"/>
  <c r="I48" i="39"/>
  <c r="J48" i="39" s="1"/>
  <c r="I87" i="39"/>
  <c r="I88" i="39"/>
  <c r="J88" i="39"/>
  <c r="I68" i="39"/>
  <c r="E223" i="39"/>
  <c r="I86" i="39"/>
  <c r="J86" i="39" s="1"/>
  <c r="G403" i="36"/>
  <c r="H62" i="39"/>
  <c r="G502" i="36"/>
  <c r="G656" i="36"/>
  <c r="C216" i="36"/>
  <c r="H48" i="39" s="1"/>
  <c r="C172" i="36"/>
  <c r="G172" i="36" s="1"/>
  <c r="C458" i="36"/>
  <c r="C205" i="36"/>
  <c r="H47" i="39" s="1"/>
  <c r="J47" i="39" s="1"/>
  <c r="C326" i="36"/>
  <c r="H58" i="39" s="1"/>
  <c r="J58" i="39" s="1"/>
  <c r="C106" i="36"/>
  <c r="G106" i="36" s="1"/>
  <c r="I66" i="39"/>
  <c r="H34" i="39"/>
  <c r="C95" i="36"/>
  <c r="G95" i="36" s="1"/>
  <c r="C51" i="36"/>
  <c r="C183" i="36"/>
  <c r="E77" i="39"/>
  <c r="I77" i="39"/>
  <c r="J77" i="39" s="1"/>
  <c r="G425" i="36"/>
  <c r="C161" i="36"/>
  <c r="H43" i="39" s="1"/>
  <c r="J43" i="39" s="1"/>
  <c r="I94" i="39"/>
  <c r="J94" i="39" s="1"/>
  <c r="C117" i="36"/>
  <c r="H39" i="39" s="1"/>
  <c r="D734" i="36"/>
  <c r="D741" i="36" s="1"/>
  <c r="G667" i="36"/>
  <c r="G40" i="36"/>
  <c r="I85" i="39"/>
  <c r="J85" i="39"/>
  <c r="I67" i="39"/>
  <c r="J67" i="39" s="1"/>
  <c r="I91" i="39"/>
  <c r="H79" i="39"/>
  <c r="C227" i="36"/>
  <c r="H87" i="39"/>
  <c r="J87" i="39" s="1"/>
  <c r="C392" i="36"/>
  <c r="G392" i="36" s="1"/>
  <c r="I41" i="39"/>
  <c r="J41" i="39" s="1"/>
  <c r="G41" i="36"/>
  <c r="I81" i="39"/>
  <c r="J81" i="39" s="1"/>
  <c r="G52" i="36"/>
  <c r="G427" i="36"/>
  <c r="C436" i="36"/>
  <c r="H68" i="39" s="1"/>
  <c r="J68" i="39" s="1"/>
  <c r="G437" i="36"/>
  <c r="C469" i="36"/>
  <c r="G469" i="36" s="1"/>
  <c r="I54" i="39"/>
  <c r="J54" i="39"/>
  <c r="C746" i="36"/>
  <c r="D746" i="36"/>
  <c r="J65" i="39"/>
  <c r="E23" i="39"/>
  <c r="G23" i="39"/>
  <c r="J79" i="39"/>
  <c r="G29" i="42"/>
  <c r="G206" i="22"/>
  <c r="K206" i="22"/>
  <c r="K222" i="22"/>
  <c r="G221" i="22"/>
  <c r="L221" i="22" s="1"/>
  <c r="R216" i="22"/>
  <c r="M206" i="22"/>
  <c r="K59" i="22"/>
  <c r="K43" i="22"/>
  <c r="G42" i="22"/>
  <c r="R58" i="22"/>
  <c r="R26" i="22"/>
  <c r="M27" i="22"/>
  <c r="L27" i="22"/>
  <c r="K27" i="22"/>
  <c r="G26" i="22"/>
  <c r="M26" i="22" s="1"/>
  <c r="K35" i="22"/>
  <c r="G34" i="22"/>
  <c r="L34" i="22" s="1"/>
  <c r="R278" i="1"/>
  <c r="R42" i="1"/>
  <c r="R38" i="1"/>
  <c r="D51" i="27"/>
  <c r="Q55" i="1"/>
  <c r="S55" i="1"/>
  <c r="Q42" i="1"/>
  <c r="S160" i="1"/>
  <c r="Q116" i="1"/>
  <c r="T75" i="1"/>
  <c r="S271" i="1"/>
  <c r="T36" i="1"/>
  <c r="S35" i="1"/>
  <c r="P301" i="1"/>
  <c r="S171" i="1"/>
  <c r="S145" i="1"/>
  <c r="S144" i="1"/>
  <c r="S212" i="1"/>
  <c r="H42" i="39"/>
  <c r="G150" i="36"/>
  <c r="D747" i="36"/>
  <c r="C342" i="39" s="1"/>
  <c r="H80" i="39"/>
  <c r="G568" i="36"/>
  <c r="H64" i="39"/>
  <c r="G117" i="36"/>
  <c r="G51" i="36"/>
  <c r="H33" i="39"/>
  <c r="J33" i="39" s="1"/>
  <c r="H44" i="39"/>
  <c r="H36" i="39"/>
  <c r="J36" i="39"/>
  <c r="G73" i="36"/>
  <c r="G326" i="36"/>
  <c r="G227" i="36"/>
  <c r="H49" i="39"/>
  <c r="J49" i="39" s="1"/>
  <c r="G161" i="36"/>
  <c r="G205" i="36"/>
  <c r="G381" i="36"/>
  <c r="G436" i="36"/>
  <c r="G216" i="36"/>
  <c r="G348" i="36"/>
  <c r="H60" i="39"/>
  <c r="H61" i="39"/>
  <c r="G359" i="36"/>
  <c r="H71" i="39"/>
  <c r="G183" i="36"/>
  <c r="H45" i="39"/>
  <c r="J45" i="39" s="1"/>
  <c r="G458" i="36"/>
  <c r="H70" i="39"/>
  <c r="J44" i="39"/>
  <c r="G337" i="36"/>
  <c r="H59" i="39"/>
  <c r="M221" i="22"/>
  <c r="K34" i="22"/>
  <c r="M34" i="22"/>
  <c r="K42" i="22"/>
  <c r="R40" i="22"/>
  <c r="R25" i="22"/>
  <c r="L19" i="15"/>
  <c r="L25" i="15"/>
  <c r="M98" i="15"/>
  <c r="I31" i="15"/>
  <c r="L31" i="15" s="1"/>
  <c r="M29" i="15"/>
  <c r="K108" i="15"/>
  <c r="I14" i="15"/>
  <c r="L14" i="15"/>
  <c r="I28" i="15"/>
  <c r="L28" i="15"/>
  <c r="I27" i="15"/>
  <c r="L27" i="15"/>
  <c r="K84" i="15"/>
  <c r="K47" i="15"/>
  <c r="K54" i="15"/>
  <c r="K59" i="15"/>
  <c r="D1185" i="40"/>
  <c r="D1169" i="40"/>
  <c r="D1153" i="40"/>
  <c r="D1137" i="40"/>
  <c r="L757" i="40"/>
  <c r="L771" i="40"/>
  <c r="D563" i="40"/>
  <c r="K563" i="40" s="1"/>
  <c r="K708" i="40"/>
  <c r="L743" i="40"/>
  <c r="K635" i="40"/>
  <c r="L772" i="40"/>
  <c r="L775" i="40"/>
  <c r="L756" i="40"/>
  <c r="I13" i="15"/>
  <c r="L13" i="15"/>
  <c r="M27" i="15"/>
  <c r="M28" i="15"/>
  <c r="R189" i="1"/>
  <c r="R184" i="1"/>
  <c r="R101" i="1"/>
  <c r="R276" i="1"/>
  <c r="Q276" i="1"/>
  <c r="S275" i="1" s="1"/>
  <c r="R43" i="1"/>
  <c r="R46" i="1"/>
  <c r="Q46" i="1"/>
  <c r="Q183" i="1"/>
  <c r="S182" i="1" s="1"/>
  <c r="K25" i="15"/>
  <c r="Q102" i="1"/>
  <c r="S68" i="1"/>
  <c r="R127" i="1"/>
  <c r="S126" i="1" s="1"/>
  <c r="R289" i="1"/>
  <c r="S288" i="1" s="1"/>
  <c r="Q19" i="1"/>
  <c r="S295" i="1"/>
  <c r="R267" i="1"/>
  <c r="S266" i="1" s="1"/>
  <c r="Q267" i="1"/>
  <c r="E260" i="1"/>
  <c r="R260" i="1" s="1"/>
  <c r="R202" i="1"/>
  <c r="S201" i="1"/>
  <c r="R90" i="1"/>
  <c r="S90" i="1" s="1"/>
  <c r="R171" i="1"/>
  <c r="S170" i="1"/>
  <c r="S186" i="1"/>
  <c r="R222" i="1"/>
  <c r="Q222" i="1"/>
  <c r="R232" i="1"/>
  <c r="Q232" i="1"/>
  <c r="R45" i="1"/>
  <c r="Q45" i="1"/>
  <c r="R67" i="1"/>
  <c r="S67" i="1"/>
  <c r="Q209" i="1"/>
  <c r="Q297" i="1"/>
  <c r="S296" i="1" s="1"/>
  <c r="S86" i="1"/>
  <c r="R26" i="1"/>
  <c r="S26" i="1"/>
  <c r="S131" i="1"/>
  <c r="R200" i="1"/>
  <c r="Q64" i="1"/>
  <c r="R85" i="1"/>
  <c r="S85" i="1" s="1"/>
  <c r="R292" i="1"/>
  <c r="S286" i="1"/>
  <c r="Q30" i="1"/>
  <c r="Q170" i="1"/>
  <c r="J150" i="1"/>
  <c r="Q43" i="1"/>
  <c r="Q270" i="1"/>
  <c r="R295" i="1"/>
  <c r="R271" i="1"/>
  <c r="R185" i="1"/>
  <c r="S184" i="1"/>
  <c r="R166" i="1"/>
  <c r="S165" i="1" s="1"/>
  <c r="Q141" i="1"/>
  <c r="R141" i="1"/>
  <c r="S140" i="1" s="1"/>
  <c r="R228" i="1"/>
  <c r="R211" i="1"/>
  <c r="S123" i="1"/>
  <c r="R266" i="1"/>
  <c r="J261" i="1"/>
  <c r="R270" i="1"/>
  <c r="R53" i="1"/>
  <c r="Q53" i="1"/>
  <c r="I34" i="39"/>
  <c r="J34" i="39" s="1"/>
  <c r="I84" i="39"/>
  <c r="E199" i="39"/>
  <c r="E40" i="39"/>
  <c r="I33" i="39"/>
  <c r="I89" i="39"/>
  <c r="J89" i="39" s="1"/>
  <c r="I49" i="39"/>
  <c r="I53" i="39"/>
  <c r="J53" i="39" s="1"/>
  <c r="I45" i="39"/>
  <c r="I80" i="39"/>
  <c r="J80" i="39" s="1"/>
  <c r="I55" i="39"/>
  <c r="I56" i="39"/>
  <c r="I42" i="39"/>
  <c r="J42" i="39"/>
  <c r="I61" i="39"/>
  <c r="J61" i="39" s="1"/>
  <c r="E95" i="39"/>
  <c r="C166" i="39"/>
  <c r="G166" i="39" s="1"/>
  <c r="I59" i="39"/>
  <c r="J59" i="39" s="1"/>
  <c r="C29" i="39"/>
  <c r="I73" i="39"/>
  <c r="I47" i="39"/>
  <c r="I71" i="39"/>
  <c r="J71" i="39"/>
  <c r="I31" i="39"/>
  <c r="I75" i="39"/>
  <c r="J75" i="39"/>
  <c r="I93" i="39"/>
  <c r="K994" i="40"/>
  <c r="L994" i="40" s="1"/>
  <c r="I7" i="40"/>
  <c r="K7" i="40"/>
  <c r="I150" i="40"/>
  <c r="D145" i="40"/>
  <c r="D1067" i="40"/>
  <c r="I154" i="40"/>
  <c r="D1071" i="40"/>
  <c r="I158" i="40"/>
  <c r="D1075" i="40"/>
  <c r="I162" i="40"/>
  <c r="D1079" i="40"/>
  <c r="I166" i="40"/>
  <c r="D1083" i="40"/>
  <c r="I170" i="40"/>
  <c r="D1087" i="40"/>
  <c r="I174" i="40"/>
  <c r="D1091" i="40"/>
  <c r="I178" i="40"/>
  <c r="D1095" i="40"/>
  <c r="I182" i="40"/>
  <c r="D1099" i="40"/>
  <c r="I186" i="40"/>
  <c r="D1103" i="40"/>
  <c r="I190" i="40"/>
  <c r="D1107" i="40"/>
  <c r="I194" i="40"/>
  <c r="D1111" i="40"/>
  <c r="I198" i="40"/>
  <c r="D1115" i="40"/>
  <c r="D1119" i="40"/>
  <c r="I202" i="40"/>
  <c r="I206" i="40"/>
  <c r="D1123" i="40"/>
  <c r="I210" i="40"/>
  <c r="D1127" i="40"/>
  <c r="I287" i="40"/>
  <c r="D283" i="40"/>
  <c r="D1065" i="40"/>
  <c r="K492" i="40"/>
  <c r="I492" i="40"/>
  <c r="I627" i="40"/>
  <c r="I619" i="40"/>
  <c r="L761" i="40"/>
  <c r="I611" i="40"/>
  <c r="L753" i="40"/>
  <c r="I607" i="40"/>
  <c r="L749" i="40"/>
  <c r="I603" i="40"/>
  <c r="L745" i="40"/>
  <c r="I599" i="40"/>
  <c r="L741" i="40"/>
  <c r="I595" i="40"/>
  <c r="L737" i="40"/>
  <c r="I587" i="40"/>
  <c r="L729" i="40"/>
  <c r="I579" i="40"/>
  <c r="L721" i="40"/>
  <c r="I571" i="40"/>
  <c r="L713" i="40"/>
  <c r="D1197" i="40"/>
  <c r="I988" i="40"/>
  <c r="D1193" i="40"/>
  <c r="I984" i="40"/>
  <c r="I980" i="40"/>
  <c r="D1189" i="40"/>
  <c r="D1181" i="40"/>
  <c r="I972" i="40"/>
  <c r="D1177" i="40"/>
  <c r="I968" i="40"/>
  <c r="I964" i="40"/>
  <c r="D1173" i="40"/>
  <c r="D1165" i="40"/>
  <c r="I956" i="40"/>
  <c r="D1161" i="40"/>
  <c r="I952" i="40"/>
  <c r="D1157" i="40"/>
  <c r="I948" i="40"/>
  <c r="D1149" i="40"/>
  <c r="I940" i="40"/>
  <c r="D1145" i="40"/>
  <c r="I936" i="40"/>
  <c r="I932" i="40"/>
  <c r="D1141" i="40"/>
  <c r="I563" i="40"/>
  <c r="I423" i="40"/>
  <c r="K423" i="40"/>
  <c r="D354" i="40"/>
  <c r="I354" i="40" s="1"/>
  <c r="I847" i="40"/>
  <c r="D1132" i="40"/>
  <c r="D777" i="40"/>
  <c r="I777" i="40" s="1"/>
  <c r="L1061" i="40"/>
  <c r="D1073" i="40"/>
  <c r="D1077" i="40"/>
  <c r="D1081" i="40"/>
  <c r="D1089" i="40"/>
  <c r="D1093" i="40"/>
  <c r="D1105" i="40"/>
  <c r="D1109" i="40"/>
  <c r="D1113" i="40"/>
  <c r="D1117" i="40"/>
  <c r="D1121" i="40"/>
  <c r="D1125" i="40"/>
  <c r="D1129" i="40"/>
  <c r="L773" i="40"/>
  <c r="I356" i="40"/>
  <c r="L752" i="40"/>
  <c r="L728" i="40"/>
  <c r="L720" i="40"/>
  <c r="L764" i="40"/>
  <c r="D1184" i="40"/>
  <c r="D1168" i="40"/>
  <c r="D1152" i="40"/>
  <c r="D1136" i="40"/>
  <c r="D1106" i="40"/>
  <c r="D1102" i="40"/>
  <c r="D1098" i="40"/>
  <c r="D1094" i="40"/>
  <c r="D1090" i="40"/>
  <c r="D1086" i="40"/>
  <c r="D1082" i="40"/>
  <c r="D1078" i="40"/>
  <c r="D1074" i="40"/>
  <c r="D1070" i="40"/>
  <c r="D1066" i="40"/>
  <c r="I212" i="40"/>
  <c r="I208" i="40"/>
  <c r="I204" i="40"/>
  <c r="I200" i="40"/>
  <c r="I196" i="40"/>
  <c r="I188" i="40"/>
  <c r="I172" i="40"/>
  <c r="I156" i="40"/>
  <c r="L732" i="40"/>
  <c r="D920" i="40"/>
  <c r="I920" i="40" s="1"/>
  <c r="L712" i="40"/>
  <c r="L716" i="40"/>
  <c r="D1188" i="40"/>
  <c r="D1172" i="40"/>
  <c r="D1156" i="40"/>
  <c r="D1140" i="40"/>
  <c r="I921" i="40"/>
  <c r="D1101" i="40"/>
  <c r="D1085" i="40"/>
  <c r="D1069" i="40"/>
  <c r="C359" i="41"/>
  <c r="G359" i="41"/>
  <c r="G352" i="41"/>
  <c r="G680" i="41"/>
  <c r="G656" i="41"/>
  <c r="G513" i="41"/>
  <c r="C40" i="41"/>
  <c r="G40" i="41" s="1"/>
  <c r="C556" i="41"/>
  <c r="G556" i="41"/>
  <c r="C710" i="41"/>
  <c r="G710" i="41" s="1"/>
  <c r="C238" i="41"/>
  <c r="G238" i="41"/>
  <c r="C29" i="41"/>
  <c r="G29" i="41" s="1"/>
  <c r="C589" i="41"/>
  <c r="G589" i="41"/>
  <c r="C62" i="41"/>
  <c r="G62" i="41" s="1"/>
  <c r="C205" i="41"/>
  <c r="G205" i="41"/>
  <c r="G198" i="41"/>
  <c r="G711" i="41"/>
  <c r="G635" i="41"/>
  <c r="G363" i="41"/>
  <c r="C282" i="41"/>
  <c r="G282" i="41" s="1"/>
  <c r="C567" i="41"/>
  <c r="G567" i="41"/>
  <c r="C512" i="41"/>
  <c r="G512" i="41" s="1"/>
  <c r="C216" i="41"/>
  <c r="G216" i="41"/>
  <c r="C249" i="41"/>
  <c r="G249" i="41" s="1"/>
  <c r="C117" i="41"/>
  <c r="G117" i="41"/>
  <c r="C293" i="41"/>
  <c r="G293" i="41" s="1"/>
  <c r="C391" i="41"/>
  <c r="G391" i="41"/>
  <c r="G383" i="41"/>
  <c r="G670" i="41"/>
  <c r="C315" i="41"/>
  <c r="G315" i="41"/>
  <c r="G308" i="41"/>
  <c r="C578" i="41"/>
  <c r="G578" i="41"/>
  <c r="C655" i="41"/>
  <c r="G655" i="41"/>
  <c r="C457" i="41"/>
  <c r="G457" i="41"/>
  <c r="C150" i="41"/>
  <c r="G150" i="41"/>
  <c r="C128" i="41"/>
  <c r="G128" i="41"/>
  <c r="G153" i="41"/>
  <c r="C413" i="41"/>
  <c r="G413" i="41" s="1"/>
  <c r="G404" i="41"/>
  <c r="E733" i="41"/>
  <c r="C402" i="41"/>
  <c r="G402" i="41"/>
  <c r="C732" i="41"/>
  <c r="G732" i="41"/>
  <c r="C337" i="41"/>
  <c r="G337" i="41"/>
  <c r="C95" i="41"/>
  <c r="G95" i="41"/>
  <c r="C446" i="41"/>
  <c r="G446" i="41"/>
  <c r="C73" i="41"/>
  <c r="G73" i="41"/>
  <c r="C600" i="41"/>
  <c r="G600" i="41"/>
  <c r="C172" i="41"/>
  <c r="G172" i="41"/>
  <c r="C699" i="41"/>
  <c r="G699" i="41"/>
  <c r="C271" i="41"/>
  <c r="G271" i="41"/>
  <c r="C468" i="41"/>
  <c r="G468" i="41"/>
  <c r="C380" i="41"/>
  <c r="G380" i="41"/>
  <c r="C260" i="41"/>
  <c r="G260" i="41"/>
  <c r="C194" i="41"/>
  <c r="G194" i="41"/>
  <c r="C183" i="41"/>
  <c r="G183" i="41"/>
  <c r="C326" i="41"/>
  <c r="G326" i="41"/>
  <c r="C304" i="41"/>
  <c r="G304" i="41"/>
  <c r="C348" i="41"/>
  <c r="G348" i="41"/>
  <c r="E29" i="39"/>
  <c r="G29" i="39"/>
  <c r="J354" i="40"/>
  <c r="I283" i="40"/>
  <c r="K283" i="40"/>
  <c r="K145" i="40"/>
  <c r="E740" i="41"/>
  <c r="P316" i="1" l="1"/>
  <c r="P319" i="1"/>
  <c r="P315" i="1"/>
  <c r="D40" i="20"/>
  <c r="D35" i="20"/>
  <c r="C27" i="20"/>
  <c r="K30" i="15"/>
  <c r="Q37" i="1"/>
  <c r="N314" i="1"/>
  <c r="P323" i="1"/>
  <c r="S76" i="1"/>
  <c r="C25" i="20"/>
  <c r="D92" i="27"/>
  <c r="S58" i="1"/>
  <c r="S168" i="1"/>
  <c r="S111" i="1"/>
  <c r="S287" i="1"/>
  <c r="S20" i="1"/>
  <c r="F168" i="27"/>
  <c r="F200" i="27" s="1"/>
  <c r="F92" i="27"/>
  <c r="F195" i="27" s="1"/>
  <c r="S130" i="1"/>
  <c r="C82" i="27"/>
  <c r="G82" i="27" s="1"/>
  <c r="E81" i="27"/>
  <c r="C81" i="27" s="1"/>
  <c r="G81" i="27" s="1"/>
  <c r="S31" i="1"/>
  <c r="S205" i="1"/>
  <c r="S291" i="1"/>
  <c r="E342" i="39"/>
  <c r="C300" i="39"/>
  <c r="E300" i="39" s="1"/>
  <c r="S277" i="1"/>
  <c r="J39" i="39"/>
  <c r="E35" i="20"/>
  <c r="E40" i="20"/>
  <c r="E25" i="20"/>
  <c r="Q149" i="1"/>
  <c r="E75" i="1"/>
  <c r="S175" i="1"/>
  <c r="R195" i="1"/>
  <c r="I332" i="1"/>
  <c r="I314" i="1"/>
  <c r="I323" i="1" s="1"/>
  <c r="H319" i="1"/>
  <c r="H14" i="14"/>
  <c r="P15" i="14"/>
  <c r="F156" i="27"/>
  <c r="F154" i="27" s="1"/>
  <c r="F94" i="27" s="1"/>
  <c r="F93" i="27" s="1"/>
  <c r="E154" i="27"/>
  <c r="E94" i="27" s="1"/>
  <c r="F40" i="20"/>
  <c r="S158" i="1"/>
  <c r="G28" i="15"/>
  <c r="G27" i="15"/>
  <c r="I284" i="1"/>
  <c r="E285" i="1"/>
  <c r="I193" i="40"/>
  <c r="D1110" i="40"/>
  <c r="I12" i="22"/>
  <c r="I316" i="22"/>
  <c r="R195" i="22"/>
  <c r="G195" i="22"/>
  <c r="M196" i="22"/>
  <c r="K196" i="22"/>
  <c r="I145" i="40"/>
  <c r="K1131" i="40"/>
  <c r="L1131" i="40" s="1"/>
  <c r="J149" i="1"/>
  <c r="S262" i="1"/>
  <c r="K26" i="22"/>
  <c r="K221" i="22"/>
  <c r="G315" i="1"/>
  <c r="G319" i="1"/>
  <c r="Q143" i="1"/>
  <c r="E194" i="1"/>
  <c r="Q115" i="1"/>
  <c r="E109" i="1"/>
  <c r="R109" i="1" s="1"/>
  <c r="I30" i="15"/>
  <c r="H83" i="39"/>
  <c r="J83" i="39" s="1"/>
  <c r="H31" i="39"/>
  <c r="J31" i="39" s="1"/>
  <c r="Q210" i="1"/>
  <c r="Q212" i="1"/>
  <c r="S211" i="1" s="1"/>
  <c r="E268" i="1"/>
  <c r="Q253" i="1"/>
  <c r="Q251" i="1" s="1"/>
  <c r="E251" i="1"/>
  <c r="R251" i="1" s="1"/>
  <c r="T268" i="1"/>
  <c r="Q247" i="1"/>
  <c r="Q169" i="1"/>
  <c r="Q150" i="1" s="1"/>
  <c r="C31" i="20"/>
  <c r="C49" i="27"/>
  <c r="C41" i="27"/>
  <c r="G41" i="27" s="1"/>
  <c r="R277" i="1"/>
  <c r="R294" i="1"/>
  <c r="S293" i="1" s="1"/>
  <c r="Q288" i="1"/>
  <c r="R290" i="1"/>
  <c r="K86" i="22"/>
  <c r="L196" i="22"/>
  <c r="J57" i="39"/>
  <c r="Q290" i="1"/>
  <c r="G17" i="39"/>
  <c r="Q271" i="1"/>
  <c r="S116" i="1"/>
  <c r="R72" i="1"/>
  <c r="S72" i="1" s="1"/>
  <c r="Q223" i="1"/>
  <c r="S222" i="1" s="1"/>
  <c r="R106" i="1"/>
  <c r="S105" i="1" s="1"/>
  <c r="L13" i="14"/>
  <c r="L14" i="14"/>
  <c r="L17" i="14"/>
  <c r="P17" i="14" s="1"/>
  <c r="R273" i="1"/>
  <c r="S272" i="1" s="1"/>
  <c r="R113" i="1"/>
  <c r="S112" i="1" s="1"/>
  <c r="R180" i="1"/>
  <c r="S179" i="1" s="1"/>
  <c r="R181" i="1"/>
  <c r="S180" i="1" s="1"/>
  <c r="R32" i="1"/>
  <c r="S32" i="1" s="1"/>
  <c r="V142" i="1"/>
  <c r="R253" i="1"/>
  <c r="S252" i="1" s="1"/>
  <c r="R193" i="1"/>
  <c r="Q193" i="1"/>
  <c r="D1131" i="40"/>
  <c r="I1131" i="40" s="1"/>
  <c r="K920" i="40"/>
  <c r="E166" i="39"/>
  <c r="D1097" i="40"/>
  <c r="Q87" i="1"/>
  <c r="Q73" i="1" s="1"/>
  <c r="S73" i="1" s="1"/>
  <c r="J74" i="1"/>
  <c r="J75" i="1" s="1"/>
  <c r="J284" i="1"/>
  <c r="J195" i="1"/>
  <c r="J268" i="1"/>
  <c r="E37" i="1"/>
  <c r="R37" i="1" s="1"/>
  <c r="S37" i="1" s="1"/>
  <c r="I113" i="15"/>
  <c r="M97" i="15"/>
  <c r="P332" i="1"/>
  <c r="L26" i="22"/>
  <c r="R219" i="22"/>
  <c r="G128" i="36"/>
  <c r="H37" i="39"/>
  <c r="J37" i="39" s="1"/>
  <c r="E747" i="36"/>
  <c r="H38" i="39"/>
  <c r="G480" i="36"/>
  <c r="H50" i="39"/>
  <c r="J50" i="39" s="1"/>
  <c r="H69" i="39"/>
  <c r="G323" i="1"/>
  <c r="V36" i="1"/>
  <c r="E149" i="1"/>
  <c r="G733" i="36"/>
  <c r="G18" i="36"/>
  <c r="G700" i="36"/>
  <c r="G315" i="36"/>
  <c r="J18" i="1"/>
  <c r="Q206" i="1"/>
  <c r="Q194" i="1" s="1"/>
  <c r="Q107" i="1"/>
  <c r="S106" i="1" s="1"/>
  <c r="O314" i="1"/>
  <c r="E30" i="1"/>
  <c r="R30" i="1" s="1"/>
  <c r="S30" i="1" s="1"/>
  <c r="T267" i="1"/>
  <c r="K31" i="15"/>
  <c r="Q198" i="1"/>
  <c r="Q195" i="1" s="1"/>
  <c r="Q177" i="1"/>
  <c r="S176" i="1" s="1"/>
  <c r="Q259" i="1"/>
  <c r="Q257" i="1" s="1"/>
  <c r="S256" i="1" s="1"/>
  <c r="T283" i="1"/>
  <c r="Q96" i="1"/>
  <c r="S96" i="1" s="1"/>
  <c r="C21" i="20"/>
  <c r="C13" i="20" s="1"/>
  <c r="Q38" i="1"/>
  <c r="R298" i="1"/>
  <c r="S297" i="1" s="1"/>
  <c r="J51" i="39"/>
  <c r="C84" i="27"/>
  <c r="G84" i="27" s="1"/>
  <c r="R22" i="1"/>
  <c r="S22" i="1" s="1"/>
  <c r="H13" i="14"/>
  <c r="H21" i="14"/>
  <c r="H20" i="14"/>
  <c r="M14" i="14"/>
  <c r="M13" i="14"/>
  <c r="R214" i="1"/>
  <c r="S213" i="1" s="1"/>
  <c r="R173" i="1"/>
  <c r="S172" i="1" s="1"/>
  <c r="R162" i="1"/>
  <c r="S161" i="1" s="1"/>
  <c r="R218" i="1"/>
  <c r="S217" i="1" s="1"/>
  <c r="R249" i="1"/>
  <c r="N21" i="14"/>
  <c r="E25" i="14"/>
  <c r="R215" i="1"/>
  <c r="Q215" i="1"/>
  <c r="R102" i="1"/>
  <c r="S101" i="1" s="1"/>
  <c r="R234" i="1"/>
  <c r="E13" i="39"/>
  <c r="G13" i="39"/>
  <c r="C524" i="36"/>
  <c r="G514" i="36"/>
  <c r="E60" i="39"/>
  <c r="I60" i="39"/>
  <c r="J60" i="39" s="1"/>
  <c r="G16" i="41"/>
  <c r="C18" i="41"/>
  <c r="G44" i="41"/>
  <c r="C51" i="41"/>
  <c r="G51" i="41" s="1"/>
  <c r="G477" i="41"/>
  <c r="C479" i="41"/>
  <c r="G479" i="41" s="1"/>
  <c r="C368" i="39"/>
  <c r="C139" i="41"/>
  <c r="G139" i="41" s="1"/>
  <c r="C490" i="41"/>
  <c r="G490" i="41" s="1"/>
  <c r="C424" i="41"/>
  <c r="G424" i="41" s="1"/>
  <c r="C106" i="41"/>
  <c r="G106" i="41" s="1"/>
  <c r="C227" i="41"/>
  <c r="G227" i="41" s="1"/>
  <c r="C233" i="39"/>
  <c r="E233" i="39" s="1"/>
  <c r="C161" i="41"/>
  <c r="G161" i="41" s="1"/>
  <c r="C545" i="41"/>
  <c r="G545" i="41" s="1"/>
  <c r="Q25" i="1"/>
  <c r="E18" i="1"/>
  <c r="R199" i="1"/>
  <c r="E150" i="1"/>
  <c r="R150" i="1" s="1"/>
  <c r="Q27" i="1"/>
  <c r="S27" i="1" s="1"/>
  <c r="E17" i="1"/>
  <c r="M30" i="15"/>
  <c r="R33" i="22"/>
  <c r="H91" i="39"/>
  <c r="J91" i="39" s="1"/>
  <c r="I70" i="39"/>
  <c r="J70" i="39" s="1"/>
  <c r="G546" i="36"/>
  <c r="C304" i="36"/>
  <c r="I38" i="39"/>
  <c r="J38" i="39" s="1"/>
  <c r="Q28" i="1"/>
  <c r="E108" i="1"/>
  <c r="R108" i="1" s="1"/>
  <c r="Q217" i="1"/>
  <c r="S216" i="1" s="1"/>
  <c r="Q243" i="1"/>
  <c r="E261" i="1"/>
  <c r="R261" i="1" s="1"/>
  <c r="J143" i="1"/>
  <c r="R143" i="1" s="1"/>
  <c r="S142" i="1" s="1"/>
  <c r="Q131" i="1"/>
  <c r="E142" i="1"/>
  <c r="E250" i="1"/>
  <c r="R250" i="1" s="1"/>
  <c r="Q264" i="1"/>
  <c r="Q260" i="1" s="1"/>
  <c r="S259" i="1" s="1"/>
  <c r="Q58" i="1"/>
  <c r="Q139" i="1"/>
  <c r="J142" i="1"/>
  <c r="J301" i="1" s="1"/>
  <c r="J194" i="1"/>
  <c r="J283" i="1"/>
  <c r="Q20" i="1"/>
  <c r="D110" i="27"/>
  <c r="E31" i="27"/>
  <c r="C77" i="27"/>
  <c r="F35" i="20"/>
  <c r="S154" i="1"/>
  <c r="Q121" i="1"/>
  <c r="S120" i="1" s="1"/>
  <c r="G513" i="36"/>
  <c r="M109" i="1"/>
  <c r="M314" i="1" s="1"/>
  <c r="C28" i="20"/>
  <c r="P22" i="14"/>
  <c r="C156" i="27"/>
  <c r="R252" i="1"/>
  <c r="S251" i="1" s="1"/>
  <c r="Q138" i="1"/>
  <c r="R138" i="1"/>
  <c r="N17" i="14"/>
  <c r="N25" i="14" s="1"/>
  <c r="R259" i="1"/>
  <c r="S258" i="1" s="1"/>
  <c r="P18" i="14"/>
  <c r="M17" i="14"/>
  <c r="S247" i="1"/>
  <c r="Q84" i="1"/>
  <c r="S84" i="1" s="1"/>
  <c r="R92" i="1"/>
  <c r="S92" i="1" s="1"/>
  <c r="R179" i="1"/>
  <c r="S178" i="1" s="1"/>
  <c r="R137" i="1"/>
  <c r="S136" i="1" s="1"/>
  <c r="J269" i="1"/>
  <c r="R269" i="1" s="1"/>
  <c r="V18" i="1"/>
  <c r="D1120" i="40"/>
  <c r="I203" i="40"/>
  <c r="N14" i="14"/>
  <c r="I175" i="40"/>
  <c r="D1118" i="40"/>
  <c r="H36" i="1"/>
  <c r="H301" i="1" s="1"/>
  <c r="J69" i="39"/>
  <c r="G674" i="41"/>
  <c r="C677" i="41"/>
  <c r="G677" i="41" s="1"/>
  <c r="C40" i="42"/>
  <c r="G40" i="42" s="1"/>
  <c r="G30" i="42"/>
  <c r="C51" i="42"/>
  <c r="G51" i="42" s="1"/>
  <c r="G41" i="42"/>
  <c r="G551" i="42"/>
  <c r="C557" i="42"/>
  <c r="G557" i="42" s="1"/>
  <c r="D1084" i="40"/>
  <c r="I167" i="40"/>
  <c r="D1112" i="40"/>
  <c r="I195" i="40"/>
  <c r="D1128" i="40"/>
  <c r="I211" i="40"/>
  <c r="R41" i="1"/>
  <c r="I40" i="39"/>
  <c r="J40" i="39" s="1"/>
  <c r="C688" i="41"/>
  <c r="G688" i="41" s="1"/>
  <c r="G448" i="42"/>
  <c r="C458" i="42"/>
  <c r="G458" i="42" s="1"/>
  <c r="R33" i="1"/>
  <c r="S33" i="1" s="1"/>
  <c r="D1076" i="40"/>
  <c r="I159" i="40"/>
  <c r="D1104" i="40"/>
  <c r="I187" i="40"/>
  <c r="I336" i="40"/>
  <c r="D1114" i="40"/>
  <c r="I344" i="40"/>
  <c r="D1122" i="40"/>
  <c r="C293" i="36"/>
  <c r="I62" i="39"/>
  <c r="J62" i="39" s="1"/>
  <c r="D733" i="41"/>
  <c r="D159" i="27" s="1"/>
  <c r="G388" i="42"/>
  <c r="C392" i="42"/>
  <c r="G392" i="42" s="1"/>
  <c r="D1116" i="40"/>
  <c r="D1124" i="40"/>
  <c r="G634" i="41"/>
  <c r="C644" i="41"/>
  <c r="G644" i="41" s="1"/>
  <c r="D734" i="42"/>
  <c r="G84" i="42"/>
  <c r="G304" i="42"/>
  <c r="C337" i="42"/>
  <c r="G337" i="42" s="1"/>
  <c r="C403" i="42"/>
  <c r="G403" i="42" s="1"/>
  <c r="C414" i="42"/>
  <c r="G414" i="42" s="1"/>
  <c r="C523" i="41"/>
  <c r="G523" i="41" s="1"/>
  <c r="C666" i="41"/>
  <c r="G666" i="41" s="1"/>
  <c r="C18" i="42"/>
  <c r="E734" i="42"/>
  <c r="C117" i="42"/>
  <c r="G117" i="42" s="1"/>
  <c r="G194" i="42"/>
  <c r="G239" i="42"/>
  <c r="C678" i="42"/>
  <c r="G678" i="42" s="1"/>
  <c r="G712" i="42"/>
  <c r="C722" i="42"/>
  <c r="G722" i="42" s="1"/>
  <c r="S66" i="1"/>
  <c r="G184" i="42"/>
  <c r="I775" i="40"/>
  <c r="D705" i="40"/>
  <c r="I705" i="40" s="1"/>
  <c r="Q61" i="1"/>
  <c r="I624" i="40"/>
  <c r="L766" i="40"/>
  <c r="I613" i="40"/>
  <c r="L755" i="40"/>
  <c r="L719" i="40"/>
  <c r="I577" i="40"/>
  <c r="N194" i="1"/>
  <c r="N301" i="1" s="1"/>
  <c r="N195" i="1"/>
  <c r="O195" i="1"/>
  <c r="O194" i="1"/>
  <c r="F261" i="1"/>
  <c r="F314" i="1" s="1"/>
  <c r="F260" i="1"/>
  <c r="F301" i="1" s="1"/>
  <c r="D1064" i="40"/>
  <c r="I214" i="40"/>
  <c r="I580" i="40"/>
  <c r="L722" i="40"/>
  <c r="C634" i="42"/>
  <c r="G634" i="42" s="1"/>
  <c r="L36" i="1"/>
  <c r="L301" i="1" s="1"/>
  <c r="K149" i="1"/>
  <c r="K301" i="1" s="1"/>
  <c r="N37" i="1"/>
  <c r="V37" i="1" s="1"/>
  <c r="L759" i="40"/>
  <c r="I617" i="40"/>
  <c r="L726" i="40"/>
  <c r="I584" i="40"/>
  <c r="G14" i="22"/>
  <c r="H13" i="22"/>
  <c r="L744" i="40"/>
  <c r="K116" i="22"/>
  <c r="M125" i="22"/>
  <c r="R126" i="22"/>
  <c r="G138" i="22"/>
  <c r="K159" i="22"/>
  <c r="M187" i="22"/>
  <c r="M198" i="22"/>
  <c r="M54" i="22"/>
  <c r="M105" i="22"/>
  <c r="R104" i="22"/>
  <c r="M201" i="22"/>
  <c r="R191" i="22"/>
  <c r="M204" i="22"/>
  <c r="K214" i="22"/>
  <c r="K105" i="22"/>
  <c r="M109" i="22"/>
  <c r="K124" i="22"/>
  <c r="K125" i="22"/>
  <c r="K133" i="22"/>
  <c r="G190" i="22"/>
  <c r="R223" i="22"/>
  <c r="I686" i="40"/>
  <c r="G94" i="22"/>
  <c r="L101" i="22"/>
  <c r="L104" i="22"/>
  <c r="K157" i="22"/>
  <c r="K323" i="1" l="1"/>
  <c r="K316" i="1"/>
  <c r="K315" i="1"/>
  <c r="K332" i="1"/>
  <c r="K319" i="1"/>
  <c r="K310" i="1"/>
  <c r="J315" i="1"/>
  <c r="J332" i="1"/>
  <c r="L323" i="1"/>
  <c r="L332" i="1"/>
  <c r="L315" i="1"/>
  <c r="L319" i="1"/>
  <c r="L316" i="1"/>
  <c r="N332" i="1"/>
  <c r="N315" i="1"/>
  <c r="N323" i="1"/>
  <c r="F315" i="1"/>
  <c r="F332" i="1"/>
  <c r="F323" i="1"/>
  <c r="G189" i="22"/>
  <c r="M190" i="22"/>
  <c r="R189" i="22"/>
  <c r="K190" i="22"/>
  <c r="L190" i="22"/>
  <c r="F319" i="1"/>
  <c r="F316" i="1"/>
  <c r="H55" i="39"/>
  <c r="J55" i="39" s="1"/>
  <c r="G293" i="36"/>
  <c r="D94" i="27"/>
  <c r="D93" i="27" s="1"/>
  <c r="D168" i="27" s="1"/>
  <c r="D200" i="27" s="1"/>
  <c r="S250" i="1"/>
  <c r="K195" i="22"/>
  <c r="R194" i="22"/>
  <c r="M195" i="22"/>
  <c r="N316" i="1"/>
  <c r="N319" i="1"/>
  <c r="H12" i="22"/>
  <c r="H274" i="22" s="1"/>
  <c r="H341" i="22" s="1"/>
  <c r="H316" i="22"/>
  <c r="V193" i="1"/>
  <c r="T193" i="1"/>
  <c r="M319" i="1"/>
  <c r="M323" i="1"/>
  <c r="M316" i="1"/>
  <c r="F49" i="20"/>
  <c r="F39" i="20"/>
  <c r="R142" i="1"/>
  <c r="S141" i="1" s="1"/>
  <c r="H76" i="39"/>
  <c r="J76" i="39" s="1"/>
  <c r="G524" i="36"/>
  <c r="Q36" i="1"/>
  <c r="S36" i="1" s="1"/>
  <c r="S289" i="1"/>
  <c r="Q108" i="1"/>
  <c r="S263" i="1"/>
  <c r="R74" i="1"/>
  <c r="S74" i="1" s="1"/>
  <c r="Q250" i="1"/>
  <c r="S249" i="1" s="1"/>
  <c r="G110" i="27"/>
  <c r="O301" i="1"/>
  <c r="O30" i="15"/>
  <c r="M14" i="22"/>
  <c r="K14" i="22"/>
  <c r="R13" i="22"/>
  <c r="L14" i="22"/>
  <c r="G13" i="22"/>
  <c r="T194" i="1"/>
  <c r="V194" i="1"/>
  <c r="E741" i="42"/>
  <c r="E747" i="42"/>
  <c r="D154" i="27"/>
  <c r="D740" i="41"/>
  <c r="D745" i="41"/>
  <c r="D746" i="41" s="1"/>
  <c r="C159" i="27"/>
  <c r="H332" i="1"/>
  <c r="H323" i="1"/>
  <c r="H315" i="1"/>
  <c r="G156" i="27"/>
  <c r="C76" i="27"/>
  <c r="G76" i="27" s="1"/>
  <c r="G77" i="27"/>
  <c r="H56" i="39"/>
  <c r="J56" i="39" s="1"/>
  <c r="G304" i="36"/>
  <c r="S149" i="1"/>
  <c r="E368" i="39"/>
  <c r="C372" i="39"/>
  <c r="J314" i="1"/>
  <c r="J323" i="1" s="1"/>
  <c r="K777" i="40"/>
  <c r="M315" i="1"/>
  <c r="C369" i="39"/>
  <c r="C367" i="39" s="1"/>
  <c r="L25" i="14"/>
  <c r="E51" i="27"/>
  <c r="C51" i="27" s="1"/>
  <c r="G51" i="27" s="1"/>
  <c r="R268" i="1"/>
  <c r="S267" i="1" s="1"/>
  <c r="R194" i="1"/>
  <c r="Q74" i="1"/>
  <c r="Q75" i="1" s="1"/>
  <c r="R285" i="1"/>
  <c r="Q285" i="1"/>
  <c r="Q284" i="1" s="1"/>
  <c r="E284" i="1"/>
  <c r="R284" i="1" s="1"/>
  <c r="S283" i="1" s="1"/>
  <c r="E93" i="27"/>
  <c r="H316" i="1"/>
  <c r="S87" i="1"/>
  <c r="R75" i="1"/>
  <c r="L138" i="22"/>
  <c r="R137" i="22"/>
  <c r="G137" i="22"/>
  <c r="K138" i="22"/>
  <c r="M138" i="22"/>
  <c r="BK149" i="1"/>
  <c r="S28" i="1"/>
  <c r="R17" i="1"/>
  <c r="E314" i="1"/>
  <c r="R18" i="1"/>
  <c r="G18" i="41"/>
  <c r="C733" i="41"/>
  <c r="G733" i="41" s="1"/>
  <c r="P14" i="14"/>
  <c r="P13" i="14"/>
  <c r="I319" i="1"/>
  <c r="I316" i="1"/>
  <c r="I315" i="1"/>
  <c r="E49" i="20"/>
  <c r="E39" i="20"/>
  <c r="Q17" i="1"/>
  <c r="C35" i="20"/>
  <c r="D49" i="20"/>
  <c r="D39" i="20"/>
  <c r="K94" i="22"/>
  <c r="R93" i="22"/>
  <c r="G93" i="22"/>
  <c r="G18" i="42"/>
  <c r="C734" i="42"/>
  <c r="D747" i="42"/>
  <c r="D741" i="42"/>
  <c r="P21" i="14"/>
  <c r="P20" i="14"/>
  <c r="C31" i="27"/>
  <c r="G31" i="27" s="1"/>
  <c r="E12" i="27"/>
  <c r="S107" i="1"/>
  <c r="D1063" i="40"/>
  <c r="M25" i="14"/>
  <c r="H25" i="14"/>
  <c r="O316" i="1"/>
  <c r="O319" i="1"/>
  <c r="R149" i="1"/>
  <c r="S148" i="1" s="1"/>
  <c r="C734" i="36"/>
  <c r="Q268" i="1"/>
  <c r="Q269" i="1"/>
  <c r="S268" i="1" s="1"/>
  <c r="C43" i="27"/>
  <c r="G43" i="27" s="1"/>
  <c r="G49" i="27"/>
  <c r="I107" i="15"/>
  <c r="L30" i="15"/>
  <c r="Q18" i="1"/>
  <c r="Q314" i="1" s="1"/>
  <c r="I274" i="22"/>
  <c r="I341" i="22" s="1"/>
  <c r="S194" i="1"/>
  <c r="Q261" i="1"/>
  <c r="S260" i="1" s="1"/>
  <c r="L708" i="40"/>
  <c r="S270" i="1"/>
  <c r="Q109" i="1"/>
  <c r="S108" i="1" s="1"/>
  <c r="E283" i="1"/>
  <c r="R283" i="1" s="1"/>
  <c r="K1063" i="40"/>
  <c r="C40" i="20"/>
  <c r="E367" i="39" l="1"/>
  <c r="Q319" i="1"/>
  <c r="Q316" i="1"/>
  <c r="C49" i="20"/>
  <c r="C39" i="20"/>
  <c r="R314" i="1"/>
  <c r="G159" i="27"/>
  <c r="C745" i="41"/>
  <c r="C740" i="41"/>
  <c r="C154" i="27"/>
  <c r="G154" i="27" s="1"/>
  <c r="L13" i="22"/>
  <c r="M13" i="22"/>
  <c r="K13" i="22"/>
  <c r="G12" i="22"/>
  <c r="I1063" i="40"/>
  <c r="D1062" i="40"/>
  <c r="I1062" i="40" s="1"/>
  <c r="S17" i="1"/>
  <c r="S300" i="1" s="1"/>
  <c r="S301" i="1" s="1"/>
  <c r="Q283" i="1"/>
  <c r="R12" i="22"/>
  <c r="I251" i="15"/>
  <c r="L107" i="15"/>
  <c r="I243" i="15"/>
  <c r="I114" i="15"/>
  <c r="E301" i="1"/>
  <c r="E319" i="1" s="1"/>
  <c r="C94" i="27"/>
  <c r="G94" i="27" s="1"/>
  <c r="O332" i="1"/>
  <c r="O315" i="1"/>
  <c r="V300" i="1"/>
  <c r="O323" i="1"/>
  <c r="T300" i="1"/>
  <c r="I310" i="1"/>
  <c r="D195" i="27"/>
  <c r="R188" i="22"/>
  <c r="L189" i="22"/>
  <c r="M189" i="22"/>
  <c r="K189" i="22"/>
  <c r="S282" i="1"/>
  <c r="M137" i="22"/>
  <c r="K137" i="22"/>
  <c r="L137" i="22"/>
  <c r="R120" i="22"/>
  <c r="E369" i="39"/>
  <c r="C373" i="39"/>
  <c r="C747" i="42"/>
  <c r="C741" i="42"/>
  <c r="G741" i="42" s="1"/>
  <c r="Q301" i="1"/>
  <c r="L1063" i="40"/>
  <c r="C747" i="36"/>
  <c r="C741" i="36"/>
  <c r="E168" i="27"/>
  <c r="E200" i="27" s="1"/>
  <c r="C12" i="27"/>
  <c r="E92" i="27"/>
  <c r="E195" i="27" s="1"/>
  <c r="L93" i="22"/>
  <c r="K93" i="22"/>
  <c r="R92" i="22"/>
  <c r="M93" i="22"/>
  <c r="P25" i="14"/>
  <c r="S18" i="1"/>
  <c r="C93" i="27"/>
  <c r="G93" i="27" s="1"/>
  <c r="J316" i="1"/>
  <c r="J319" i="1"/>
  <c r="C168" i="27" l="1"/>
  <c r="G12" i="27"/>
  <c r="C92" i="27"/>
  <c r="G745" i="41"/>
  <c r="C746" i="41"/>
  <c r="G746" i="41" s="1"/>
  <c r="Q332" i="1"/>
  <c r="Q323" i="1"/>
  <c r="Q315" i="1"/>
  <c r="C371" i="39"/>
  <c r="R316" i="1"/>
  <c r="R319" i="1"/>
  <c r="Q322" i="1"/>
  <c r="E323" i="1"/>
  <c r="Q309" i="1"/>
  <c r="E332" i="1"/>
  <c r="O318" i="1"/>
  <c r="R301" i="1"/>
  <c r="E315" i="1"/>
  <c r="E310" i="1"/>
  <c r="Q310" i="1" s="1"/>
  <c r="K12" i="22"/>
  <c r="L12" i="22"/>
  <c r="M12" i="22"/>
  <c r="G274" i="22"/>
  <c r="R11" i="22"/>
  <c r="E316" i="1"/>
  <c r="G92" i="27" l="1"/>
  <c r="C195" i="27"/>
  <c r="R332" i="1"/>
  <c r="R315" i="1"/>
  <c r="R323" i="1"/>
  <c r="R328" i="1"/>
  <c r="G341" i="22"/>
  <c r="K274" i="22"/>
  <c r="G168" i="27"/>
  <c r="C200" i="27"/>
</calcChain>
</file>

<file path=xl/sharedStrings.xml><?xml version="1.0" encoding="utf-8"?>
<sst xmlns="http://schemas.openxmlformats.org/spreadsheetml/2006/main" count="6203" uniqueCount="1404">
  <si>
    <t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t>
  </si>
  <si>
    <t>ЗФ</t>
  </si>
  <si>
    <t>СФ</t>
  </si>
  <si>
    <t>Контроль</t>
  </si>
  <si>
    <t xml:space="preserve">Повернення коштів, наданих для кредитування громадян на будівництво (реконструкцію) та придбання житла </t>
  </si>
  <si>
    <t>Заходи державної політики з питань дітей та їх соціального захисту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</si>
  <si>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</si>
  <si>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</si>
  <si>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0111</t>
  </si>
  <si>
    <t>1090</t>
  </si>
  <si>
    <t>0511</t>
  </si>
  <si>
    <t>0180</t>
  </si>
  <si>
    <t>1140</t>
  </si>
  <si>
    <t>0950</t>
  </si>
  <si>
    <t>0133</t>
  </si>
  <si>
    <t>1040</t>
  </si>
  <si>
    <t>0922</t>
  </si>
  <si>
    <t>1050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</si>
  <si>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</si>
  <si>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</si>
  <si>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1080</t>
  </si>
  <si>
    <t>0960</t>
  </si>
  <si>
    <t>0930</t>
  </si>
  <si>
    <t>1120</t>
  </si>
  <si>
    <t>0941</t>
  </si>
  <si>
    <t>Гранти (дарунки), що надійшли до бюджетів усіх рівнів</t>
  </si>
  <si>
    <t xml:space="preserve">Збір за забруднення навколишнього  природного середовища </t>
  </si>
  <si>
    <t>Інші збори за забруднення навколишнього природного середовища до Фонду охорони навколишнього природного середовища</t>
  </si>
  <si>
    <t>Кошти, отримані від учасника-переможця процедури закупівлі під час укладання договору про закупівлю як забезпечення виконання цього договору, які не підлягають поверненню учаснику-переможцю</t>
  </si>
  <si>
    <t>0512</t>
  </si>
  <si>
    <t>9120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</si>
  <si>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</si>
  <si>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 xml:space="preserve">Плата за ліцензії на право оптової торгівлі алкогольними напоями та тютюновими виробами </t>
  </si>
  <si>
    <t>Плата за ліцензії на право роздрібної торгівлі алкогольними напоями та тютюновими виробами</t>
  </si>
  <si>
    <t>Стабілізаційна дотація</t>
  </si>
  <si>
    <t>Субвенція з державного бюджету місцевим бюджетам на часткове фінансування дитячо-юнацьких спортивних шкіл, які до 2015 року отримували підтримку з Фонду соціального страхування з тимчасової втрати працездатності</t>
  </si>
  <si>
    <t>Встановлення телефонів інвалідам І і ІІ груп</t>
  </si>
  <si>
    <t>Рентна плата за користування  надрами  для видобування корисних копалин місцевого значення</t>
  </si>
  <si>
    <t>Інші податки та збори</t>
  </si>
  <si>
    <t>Екологічний податок</t>
  </si>
  <si>
    <t>Рентна плата за спеціальне використання води для потреб гідроенергетики</t>
  </si>
  <si>
    <t>Доходи від операцій з капіталом</t>
  </si>
  <si>
    <t>Надходження від продажу основного капіталу</t>
  </si>
  <si>
    <t>Утримання та навчально-тренувальна робота комунальних дитячо-юнацьких спортивних шкіл</t>
  </si>
  <si>
    <t>Зміни обсягів бюджетних коштів</t>
  </si>
  <si>
    <t>Управління агропромислового розвитку Житомирської обласної державної адміністрації</t>
  </si>
  <si>
    <t>Управління інформаційної діяльності та комунікацій з громадськістю Житомирської обласної державної адміністрації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</si>
  <si>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</si>
  <si>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</si>
  <si>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Житомирська обласна рада</t>
  </si>
  <si>
    <t>Житомирська обласна державна адміністрація</t>
  </si>
  <si>
    <t>Фінансування за рахунок зміни залишків коштів бюджетів</t>
  </si>
  <si>
    <t>5053</t>
  </si>
  <si>
    <t>5061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</si>
  <si>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</si>
  <si>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Загальний фонд</t>
  </si>
  <si>
    <t>Спеціальний фонд</t>
  </si>
  <si>
    <t>Разом</t>
  </si>
  <si>
    <t>1060</t>
  </si>
  <si>
    <t>Підвищення кваліфікації, перепідготовка кадрів іншими закладами післядипломної освіти</t>
  </si>
  <si>
    <t>2010</t>
  </si>
  <si>
    <t>Багатопрофільна стаціонарна медична допомога населенню</t>
  </si>
  <si>
    <t>2030</t>
  </si>
  <si>
    <t>0732</t>
  </si>
  <si>
    <t>2050</t>
  </si>
  <si>
    <t>Додаток 1</t>
  </si>
  <si>
    <t>Плата за ліцензії та сертифікати, що сплачується ліцензіатами за місцем здійснення діяльності</t>
  </si>
  <si>
    <t>Утримання закладів, що надають соціальні послуги дітям, які опинились у складних життєвих обставинах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</si>
  <si>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</si>
  <si>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Власні надходження бюджетних установ </t>
  </si>
  <si>
    <t>Надходження від плати за послуги, що надаються бюджетними установами згідно із законодавством</t>
  </si>
  <si>
    <t>Призначення субвенції</t>
  </si>
  <si>
    <t>0100000</t>
  </si>
  <si>
    <t>0110000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</si>
  <si>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</si>
  <si>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</si>
  <si>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</si>
  <si>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Охорона та раціональне використання природних ресурсів</t>
  </si>
  <si>
    <t>Утилізація відходів</t>
  </si>
  <si>
    <t>Додаток 1.1</t>
  </si>
  <si>
    <t>Місцевий бюджет з якого надається субвенція</t>
  </si>
  <si>
    <t>По відповідальних виконавцях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</si>
  <si>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</si>
  <si>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</si>
  <si>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Додаток 5.1</t>
  </si>
  <si>
    <t>Забезпечення соціальними послугами стаціонарного догляду з наданням місця для проживання, всебічної підтримки, захисту та безпеки особам, які не можуть вести самостійний спосіб життя через похилий вік, фізичні та розумові вади, психічні захворювання або інші хвороби</t>
  </si>
  <si>
    <t>видатки споживання</t>
  </si>
  <si>
    <t>видатки розвитку</t>
  </si>
  <si>
    <t>Кошти від відчуження майна, що належить Автономній Республіці Крим та майна, що перебуває в комунальній власності</t>
  </si>
  <si>
    <t xml:space="preserve">                                                                                                тис.грн.</t>
  </si>
  <si>
    <t xml:space="preserve">                                                                                                                                                                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</si>
  <si>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</si>
  <si>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</si>
  <si>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</si>
  <si>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</si>
  <si>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Рентна плата та плата за використання інших природних ресурсів</t>
  </si>
  <si>
    <t xml:space="preserve">Рентна плата за спеціальне використання лісових ресурсів 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</si>
  <si>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</si>
  <si>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води</t>
  </si>
  <si>
    <t>Департамент фінансів Житомирської обласної державної адміністрації</t>
  </si>
  <si>
    <t>Спеціалізована стаціонарна медична допомога населенню</t>
  </si>
  <si>
    <t>0731</t>
  </si>
  <si>
    <t>0733</t>
  </si>
  <si>
    <t>2060</t>
  </si>
  <si>
    <t>0734</t>
  </si>
  <si>
    <t>2090</t>
  </si>
  <si>
    <t>0761</t>
  </si>
  <si>
    <t>Медико-соціальний захист дітей-сиріт і дітей, позбавлених батьківського піклування</t>
  </si>
  <si>
    <t>2100</t>
  </si>
  <si>
    <t>0762</t>
  </si>
  <si>
    <t>Створення банків крові та її компонентів</t>
  </si>
  <si>
    <t>0724</t>
  </si>
  <si>
    <t>2130</t>
  </si>
  <si>
    <t>0722</t>
  </si>
  <si>
    <t>Спеціалізована амбулаторно-поліклінічна допомога населенню</t>
  </si>
  <si>
    <t>капітальні видатки за рахунок коштів, що передаються із загального фонду до бюджету розвитку (спеціального фонду)</t>
  </si>
  <si>
    <t>загальний фонд</t>
  </si>
  <si>
    <t>спеціальний фонд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</si>
  <si>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</si>
  <si>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Від Європейського Союзу, урядів іноземних держав, міжнародних організацій, донорських установ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</si>
  <si>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</si>
  <si>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</si>
  <si>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7610</t>
  </si>
  <si>
    <t>Інші заходи, пов'язані з економічною діяльністю</t>
  </si>
  <si>
    <t>Цільові фонди</t>
  </si>
  <si>
    <t>Код</t>
  </si>
  <si>
    <t>3200</t>
  </si>
  <si>
    <t xml:space="preserve">                       Перший заступник голови ради</t>
  </si>
  <si>
    <t xml:space="preserve">Субвенція з державного бюджету місцевим бюджетам на надання пільг  з 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 квартирної плати (утримання будинків і споруд та прибудинкових територій), вивезення побутового сміття та рідких нечистот), на компенсацію втрати частини доходів у зв’язку з відміною податку з власників транспортних засобів та  інших самохідних машин і механізмів та відповідним збільшенням ставок акцизного податку з пального  і на компенсацію за пільговий проїзд окремих категорій  громадян 
</t>
  </si>
  <si>
    <t>Надання стоматологічної допомоги населенню</t>
  </si>
  <si>
    <t>0763</t>
  </si>
  <si>
    <t>Проведення належної медико-соціальної експертизи (МСЕК)</t>
  </si>
  <si>
    <t>0824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</si>
  <si>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</si>
  <si>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</si>
  <si>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</si>
  <si>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1030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</si>
  <si>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</si>
  <si>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</si>
  <si>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</si>
  <si>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3102</t>
  </si>
  <si>
    <t>1020</t>
  </si>
  <si>
    <t>3103</t>
  </si>
  <si>
    <t>3105</t>
  </si>
  <si>
    <t>Забезпечення обробки інформації з нарахування та виплати допомог і компенсацій</t>
  </si>
  <si>
    <t>3112</t>
  </si>
  <si>
    <t>2400000</t>
  </si>
  <si>
    <t>2410000</t>
  </si>
  <si>
    <t>Управління у справах молоді та спорту облдержадміністрації</t>
  </si>
  <si>
    <t>Заходи державної політики з питань сім'ї</t>
  </si>
  <si>
    <t>Проведення навчально-тренувальних зборів і змагань з олімпійських видів спорту</t>
  </si>
  <si>
    <t>Надходження від ввезення палива на митну територію України податковими агентами</t>
  </si>
  <si>
    <t>Неподаткові надходження</t>
  </si>
  <si>
    <t>Доходи від власності та підприємницької діяльності</t>
  </si>
  <si>
    <t>Плата за розміщення тимчасово вільних коштів місцевих бюджетів</t>
  </si>
  <si>
    <t>Авансові внески з податку на прибуток приватних підприємств</t>
  </si>
  <si>
    <t>Податки на власність</t>
  </si>
  <si>
    <t>Від органів державного управління</t>
  </si>
  <si>
    <t xml:space="preserve">Кошти, що надходять за взаємними розрахунками між місцевими бюджетами  </t>
  </si>
  <si>
    <t>Базова дотація</t>
  </si>
  <si>
    <t>Надходження бюджетних установ від додаткової (господарської) діяльності</t>
  </si>
  <si>
    <t>Державний бюджет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</si>
  <si>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</si>
  <si>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Ліквідація іншого забруднення навколишнього природного середовища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</si>
  <si>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</si>
  <si>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Плата за використання інших природних ресурсів</t>
  </si>
  <si>
    <t>Надання  пільгового довгострокового кредиту громадянам на будівництво (реконструкцію) та придбання житла</t>
  </si>
  <si>
    <t>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здоров’я, що надають первинну медичну допомогу, у непілотних регіонах</t>
  </si>
  <si>
    <t>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</t>
  </si>
  <si>
    <t>Навчання та трудове влаштування інвалідів</t>
  </si>
  <si>
    <t>Нерозподілені трансферти</t>
  </si>
  <si>
    <t>Податок на прибуток підприємств та фінансових установ комунальної власності</t>
  </si>
  <si>
    <t>Податок на прибуток приватних підприємств</t>
  </si>
  <si>
    <t>Авансові внески з податку на прибуток підприємств та фінансових установ комунальної власності</t>
  </si>
  <si>
    <t>Здійснення заходів та реалізація проектів на виконання Державної цільової соціальної програми «Молодь України»</t>
  </si>
  <si>
    <t>5051</t>
  </si>
  <si>
    <t>5052</t>
  </si>
  <si>
    <t>Надходження від сплати збору за забруднення навколишнього природного середовища фізичними особами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</si>
  <si>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</si>
  <si>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комунальні послуги та енергоносії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</si>
  <si>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</si>
  <si>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Надання позашкільної освіти позашкільними закладами освіти, заходи із позашкільної роботи з дітьми</t>
  </si>
  <si>
    <t>1011120</t>
  </si>
  <si>
    <t>Плата за надані в оренду ставки, що знаходяться в басейнах річок загальнодержавного значення</t>
  </si>
  <si>
    <t>Інші неподаткові надходження</t>
  </si>
  <si>
    <t>Інші надходження</t>
  </si>
  <si>
    <r>
      <t xml:space="preserve">Надходження для фінансового забезпечення реалізації заходів, визначених </t>
    </r>
    <r>
      <rPr>
        <b/>
        <i/>
        <sz val="12"/>
        <color indexed="12"/>
        <rFont val="Times New Roman"/>
        <family val="1"/>
        <charset val="204"/>
      </rPr>
      <t>пунктом 33 розділу VI "Прикінцеві та перехідні положення" Бюджетного кодексу України</t>
    </r>
    <r>
      <rPr>
        <b/>
        <i/>
        <sz val="12"/>
        <rFont val="Times New Roman"/>
        <family val="1"/>
        <charset val="204"/>
      </rPr>
      <t xml:space="preserve"> </t>
    </r>
  </si>
  <si>
    <t>Кошти, отримані місцевими бюджетами з державного бюджету</t>
  </si>
  <si>
    <t>Додаткова дотація з державного  бюджету місцевим бюджетам на оплату праці працівників бюджетних установ</t>
  </si>
  <si>
    <t>Лікарсько-акушерська допомога  вагітним, породіллям та новонародженим</t>
  </si>
  <si>
    <t>Видатки на поховання учасників бойових дій та інвалідів війни</t>
  </si>
  <si>
    <t>Сприяння розвитку малого та середнього підприємництва</t>
  </si>
  <si>
    <t xml:space="preserve">Розміщення бюджетних коштів на депозитах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</si>
  <si>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</si>
  <si>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</si>
  <si>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Надання кредитів</t>
  </si>
  <si>
    <t>Повернення кредитів</t>
  </si>
  <si>
    <t>5033</t>
  </si>
  <si>
    <t>з них:</t>
  </si>
  <si>
    <t>Надходження коштів від відшкодування втрат сільськогосподарського і лісогосподарського виробництва</t>
  </si>
  <si>
    <t>Надходження від орендної плати за користування цілісним майновим комплексом та іншим державним майном</t>
  </si>
  <si>
    <t>Додаткова дотація з державного бюджету місцевим бюджетам на поліпшення умов оплати праці медпрацівників, які надають медичну допомогу хворим на заразну та активну форми туберкульозу</t>
  </si>
  <si>
    <t>оплата праці</t>
  </si>
  <si>
    <t>Фінансування за активними операціями</t>
  </si>
  <si>
    <t>Офіційні трансферти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</si>
  <si>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</si>
  <si>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</si>
  <si>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</si>
  <si>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1000000</t>
  </si>
  <si>
    <t>1010000</t>
  </si>
  <si>
    <t>Рентна плата за користування надрами для видобування корисних копалин загальнодержавного значення</t>
  </si>
  <si>
    <t>з них</t>
  </si>
  <si>
    <t>бюджет розвитку</t>
  </si>
  <si>
    <t>Додаткова дотація з державного бюджету місцевим бюджетам на покращення надання соціальних послуг найуразливішим верствам населення</t>
  </si>
  <si>
    <t>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</t>
  </si>
  <si>
    <t>Субвенція з державного бюджету місцевим бюджетам на соціально-економічний розвиток</t>
  </si>
  <si>
    <t>Фінансова підтримка дитячо-юнацьких спортивних шкіл фізкультурно-спортивних товариств</t>
  </si>
  <si>
    <t>1731</t>
  </si>
  <si>
    <t>Резервний фонд</t>
  </si>
  <si>
    <t xml:space="preserve">  </t>
  </si>
  <si>
    <t>4020</t>
  </si>
  <si>
    <t>0821</t>
  </si>
  <si>
    <t>4030</t>
  </si>
  <si>
    <t>0822</t>
  </si>
  <si>
    <t>0829</t>
  </si>
  <si>
    <t>0830</t>
  </si>
  <si>
    <t>0490</t>
  </si>
  <si>
    <t>3000000</t>
  </si>
  <si>
    <t>3010000</t>
  </si>
  <si>
    <t>Надходження бюджетних установ від реалізації в установленому порядку майна (крім нерухомого майна)</t>
  </si>
  <si>
    <t>Субвенція з державного бюджету місцевим бюджетам на реалізацію пріоритетів розвитку регіонів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</si>
  <si>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</si>
  <si>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</si>
  <si>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0990</t>
  </si>
  <si>
    <t>5022</t>
  </si>
  <si>
    <t>0810</t>
  </si>
  <si>
    <t>Заходи державної політики із забезпечення рівних прав та можливостей жінок та чоловіків</t>
  </si>
  <si>
    <t>Плата за ліцензії на право експорту, імпорту алкогольними напоями та тютюновими виробами</t>
  </si>
  <si>
    <t>Додаток 5</t>
  </si>
  <si>
    <t>Додаток 6</t>
  </si>
  <si>
    <t>Додаток  7</t>
  </si>
  <si>
    <t xml:space="preserve">Додаток  2 </t>
  </si>
  <si>
    <t>Додаток  3</t>
  </si>
  <si>
    <t>Додаток  4</t>
  </si>
  <si>
    <t>Плата за державну реєстрацію (крім реєстраційного збору за проведення державної реєстрації юридичних осіб та фізичних осіб-підприємців та громадських формувань)</t>
  </si>
  <si>
    <t>Заходи з організації рятування на водах</t>
  </si>
  <si>
    <t>Плата за послуги, що надаються бюджетними установами згідно з їх основною діяльністю</t>
  </si>
  <si>
    <t>Зміни обсягів депозитів і цінних паперів, що використовуються для управління ліквідністю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</si>
  <si>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</si>
  <si>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</si>
  <si>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</si>
  <si>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Інші джерела власних надходжень бюджетних установ</t>
  </si>
  <si>
    <t>Рентна плата за користування надрами</t>
  </si>
  <si>
    <t>Повернення бюджетних коштів з депозитів</t>
  </si>
  <si>
    <r>
      <t>Кошти, що надходять з інших бюджетів</t>
    </r>
    <r>
      <rPr>
        <sz val="12"/>
        <color indexed="8"/>
        <rFont val="Times New Roman"/>
        <family val="1"/>
        <charset val="204"/>
      </rPr>
      <t xml:space="preserve">  </t>
    </r>
  </si>
  <si>
    <t>Субвенція з державного бюджету місцевим бюджетам на будівництво, реконструкцію, ремонт автомобільних доріг комунальної власності</t>
  </si>
  <si>
    <t>Управління екології та природних ресурсів Житомирської обласної державної адміністрації</t>
  </si>
  <si>
    <t>1100000</t>
  </si>
  <si>
    <t>1110000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</si>
  <si>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</si>
  <si>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</si>
  <si>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</si>
  <si>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3111</t>
  </si>
  <si>
    <t>3131</t>
  </si>
  <si>
    <t>3133</t>
  </si>
  <si>
    <t>1113140</t>
  </si>
  <si>
    <t>3140</t>
  </si>
  <si>
    <t>3160</t>
  </si>
  <si>
    <t>5011</t>
  </si>
  <si>
    <t>5012</t>
  </si>
  <si>
    <t>5021</t>
  </si>
  <si>
    <t>5031</t>
  </si>
  <si>
    <t>5032</t>
  </si>
  <si>
    <t>Надходження рентної плати за спеціальне використання води від підприємств житлово-комунального господарства</t>
  </si>
  <si>
    <t>Надання загальної середньої освіти 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 посиленою військово-фізичною підготовкою</t>
  </si>
  <si>
    <t>1011140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</si>
  <si>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</si>
  <si>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Проведення навчально-тренувальних зборів і змагань з неолімпійських видів спорту</t>
  </si>
  <si>
    <t xml:space="preserve"> </t>
  </si>
  <si>
    <t>до рішення обласної ради</t>
  </si>
  <si>
    <t>Внутрішнє фінансування</t>
  </si>
  <si>
    <t>0320</t>
  </si>
  <si>
    <t>0456</t>
  </si>
  <si>
    <t>0421</t>
  </si>
  <si>
    <t>7340</t>
  </si>
  <si>
    <t>9130</t>
  </si>
  <si>
    <t>0513</t>
  </si>
  <si>
    <t>0540</t>
  </si>
  <si>
    <t>7450</t>
  </si>
  <si>
    <t>0411</t>
  </si>
  <si>
    <t>1</t>
  </si>
  <si>
    <t>2</t>
  </si>
  <si>
    <t>3</t>
  </si>
  <si>
    <t>0110150</t>
  </si>
  <si>
    <t>0150</t>
  </si>
  <si>
    <t>Інші заходи у сфері соціального захисту і соціального забезпечення</t>
  </si>
  <si>
    <t>0113242</t>
  </si>
  <si>
    <t>7670</t>
  </si>
  <si>
    <t>0117670</t>
  </si>
  <si>
    <t>Внески до статутного капіталу суб"єктів господарювання</t>
  </si>
  <si>
    <t>0118311</t>
  </si>
  <si>
    <t>8311</t>
  </si>
  <si>
    <t>Запобігання та ліквідація забруднення навколишнього природного середовища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</si>
  <si>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</si>
  <si>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</si>
  <si>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</si>
  <si>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0110180</t>
  </si>
  <si>
    <t>Інша діяльність у сфері державного управління</t>
  </si>
  <si>
    <t>0119770</t>
  </si>
  <si>
    <t>9770</t>
  </si>
  <si>
    <t>Інші субвенції з місцевого бюджету</t>
  </si>
  <si>
    <t xml:space="preserve">Підвищення кваліфікації, перепідготовка кадрів закладами післядипломної освіти </t>
  </si>
  <si>
    <t>0200000</t>
  </si>
  <si>
    <t>0210000</t>
  </si>
  <si>
    <t>0211140</t>
  </si>
  <si>
    <t>0210180</t>
  </si>
  <si>
    <t>0219800</t>
  </si>
  <si>
    <t>0600000</t>
  </si>
  <si>
    <t>0610000</t>
  </si>
  <si>
    <t>0611070</t>
  </si>
  <si>
    <t>0611090</t>
  </si>
  <si>
    <t>0611120</t>
  </si>
  <si>
    <t>0611140</t>
  </si>
  <si>
    <t>1110</t>
  </si>
  <si>
    <t xml:space="preserve">Підготовка кадрів вищими навчальними закладами І-ІІ рівнів акредитації (коледжами, технікумами, училищами) </t>
  </si>
  <si>
    <t>Інші програми та заходи у сфері освіти</t>
  </si>
  <si>
    <t>0619320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</si>
  <si>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</si>
  <si>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</si>
  <si>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0619330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</si>
  <si>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</si>
  <si>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0700000</t>
  </si>
  <si>
    <t>0710000</t>
  </si>
  <si>
    <t>0711120</t>
  </si>
  <si>
    <t>0712010</t>
  </si>
  <si>
    <t>0712030</t>
  </si>
  <si>
    <t>0712050</t>
  </si>
  <si>
    <t>0712060</t>
  </si>
  <si>
    <t>0712090</t>
  </si>
  <si>
    <t>0712100</t>
  </si>
  <si>
    <t>0712130</t>
  </si>
  <si>
    <t>0712020</t>
  </si>
  <si>
    <t>2020</t>
  </si>
  <si>
    <t>0712070</t>
  </si>
  <si>
    <t>2070</t>
  </si>
  <si>
    <t>Стоматологічна допомога населенню</t>
  </si>
  <si>
    <t>0712151</t>
  </si>
  <si>
    <t>2151</t>
  </si>
  <si>
    <t>Забезпечення діяльності інших закладів у сфері охорони здоров’я</t>
  </si>
  <si>
    <t>0712143</t>
  </si>
  <si>
    <t>2143</t>
  </si>
  <si>
    <t>0712144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</si>
  <si>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</si>
  <si>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</si>
  <si>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</si>
  <si>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</si>
  <si>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здоров’я</t>
  </si>
  <si>
    <t>0714030</t>
  </si>
  <si>
    <t>Забезпечення діяльності бібліотек</t>
  </si>
  <si>
    <t>0719410</t>
  </si>
  <si>
    <t>9410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</si>
  <si>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</si>
  <si>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0719420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</si>
  <si>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</si>
  <si>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</si>
  <si>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0719460</t>
  </si>
  <si>
    <t>9460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</si>
  <si>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</si>
  <si>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0719770</t>
  </si>
  <si>
    <t xml:space="preserve">Інші субвенції з місцевого бюджету </t>
  </si>
  <si>
    <t>0712040</t>
  </si>
  <si>
    <t>2040</t>
  </si>
  <si>
    <t>Санаторно-курортна допомога населенню</t>
  </si>
  <si>
    <t>0800000</t>
  </si>
  <si>
    <t>0810000</t>
  </si>
  <si>
    <t>0813050</t>
  </si>
  <si>
    <t>0813090</t>
  </si>
  <si>
    <t>0813101</t>
  </si>
  <si>
    <t>0813102</t>
  </si>
  <si>
    <t>0813103</t>
  </si>
  <si>
    <t>0813105</t>
  </si>
  <si>
    <t xml:space="preserve">Надання реабілітаційних послуг особам з інвалідністю та дітям з інвалідністю 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</si>
  <si>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</si>
  <si>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</si>
  <si>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</si>
  <si>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</si>
  <si>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</si>
  <si>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0813172</t>
  </si>
  <si>
    <t>3172</t>
  </si>
  <si>
    <t>0813200</t>
  </si>
  <si>
    <t>0813242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</si>
  <si>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</si>
  <si>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</si>
  <si>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</si>
  <si>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0813221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</si>
  <si>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</si>
  <si>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</si>
  <si>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0819800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</si>
  <si>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</si>
  <si>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0900000</t>
  </si>
  <si>
    <t>0910000</t>
  </si>
  <si>
    <t>0913111</t>
  </si>
  <si>
    <t>0913112</t>
  </si>
  <si>
    <t>0913131</t>
  </si>
  <si>
    <t>0919770</t>
  </si>
  <si>
    <t>1014020</t>
  </si>
  <si>
    <t>1014030</t>
  </si>
  <si>
    <t>1014010</t>
  </si>
  <si>
    <t>4010</t>
  </si>
  <si>
    <t>Фінансова підтримка театрів</t>
  </si>
  <si>
    <t>Фінансова підтримка фiлармонiй, художніх і музичних колективів, ансамблів, концертних та циркових організацій</t>
  </si>
  <si>
    <t>1014040</t>
  </si>
  <si>
    <t>4040</t>
  </si>
  <si>
    <t>Забезпечення діяльності музеїв i виставок</t>
  </si>
  <si>
    <t>1017424</t>
  </si>
  <si>
    <t>7424</t>
  </si>
  <si>
    <t>0443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</si>
  <si>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установ та закладів культури</t>
    </r>
  </si>
  <si>
    <t>1017340</t>
  </si>
  <si>
    <t>Проектування, реставрація та охорона пам'яток архітектури</t>
  </si>
  <si>
    <t>1018410</t>
  </si>
  <si>
    <t>8410</t>
  </si>
  <si>
    <t>Фінансова підтримка засобів масової інформації</t>
  </si>
  <si>
    <t>3121</t>
  </si>
  <si>
    <t>Утримання та забезпечення діяльності центрів соціальних служб для сім’ї, дітей та молоді</t>
  </si>
  <si>
    <t>3122</t>
  </si>
  <si>
    <t>3123</t>
  </si>
  <si>
    <t>Забезпечення підготовки спортсменів школами вищої спортивної майстерності</t>
  </si>
  <si>
    <t>8821</t>
  </si>
  <si>
    <t>Надання кредиту</t>
  </si>
  <si>
    <t>6084</t>
  </si>
  <si>
    <t>0610</t>
  </si>
  <si>
    <t>1600000</t>
  </si>
  <si>
    <t>1610000</t>
  </si>
  <si>
    <t>1611070</t>
  </si>
  <si>
    <t>1611120</t>
  </si>
  <si>
    <t>1611140</t>
  </si>
  <si>
    <t>1612010</t>
  </si>
  <si>
    <t>1612030</t>
  </si>
  <si>
    <t>1613101</t>
  </si>
  <si>
    <t>1613102</t>
  </si>
  <si>
    <t>1613103</t>
  </si>
  <si>
    <t>1613111</t>
  </si>
  <si>
    <t>1615031</t>
  </si>
  <si>
    <t>1612020</t>
  </si>
  <si>
    <t>1612040</t>
  </si>
  <si>
    <t>1612100</t>
  </si>
  <si>
    <t>Лікарсько-акушерська допомога вагітним, породіллям та новонародженим</t>
  </si>
  <si>
    <t>1614030</t>
  </si>
  <si>
    <t>1614040</t>
  </si>
  <si>
    <t>1617321</t>
  </si>
  <si>
    <t>7321</t>
  </si>
  <si>
    <r>
      <t>Будівництво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освітніх установ та закладів</t>
    </r>
  </si>
  <si>
    <t>1617322</t>
  </si>
  <si>
    <t>7322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</si>
  <si>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медичних установ та закладів</t>
    </r>
  </si>
  <si>
    <t>1617340</t>
  </si>
  <si>
    <t>1618311</t>
  </si>
  <si>
    <t>1618120</t>
  </si>
  <si>
    <t>8120</t>
  </si>
  <si>
    <t>1618312</t>
  </si>
  <si>
    <t>8312</t>
  </si>
  <si>
    <t xml:space="preserve">Інша діяльність у сфері екології та охорони природних ресурсів </t>
  </si>
  <si>
    <t>2300000</t>
  </si>
  <si>
    <t>2310000</t>
  </si>
  <si>
    <t>2313192</t>
  </si>
  <si>
    <t>3192</t>
  </si>
  <si>
    <t>2417110</t>
  </si>
  <si>
    <t>7110</t>
  </si>
  <si>
    <t xml:space="preserve">Реалізація програм в галузі сільського господарства </t>
  </si>
  <si>
    <t>2417120</t>
  </si>
  <si>
    <t>7120</t>
  </si>
  <si>
    <t>Забезпечення діяльності ветеринарних лікарень та ветеринарних лабораторій</t>
  </si>
  <si>
    <t>2700000</t>
  </si>
  <si>
    <t>2710000</t>
  </si>
  <si>
    <t>2717610</t>
  </si>
  <si>
    <t>2717693</t>
  </si>
  <si>
    <t>7693</t>
  </si>
  <si>
    <t>2800000</t>
  </si>
  <si>
    <t>2810000</t>
  </si>
  <si>
    <t>2818311</t>
  </si>
  <si>
    <t>2818312</t>
  </si>
  <si>
    <t>2818313</t>
  </si>
  <si>
    <t>8313</t>
  </si>
  <si>
    <t>3018110</t>
  </si>
  <si>
    <t>8110</t>
  </si>
  <si>
    <t>7440</t>
  </si>
  <si>
    <t>Утримання та розвиток транспортної інфраструктури</t>
  </si>
  <si>
    <t xml:space="preserve">Інша діяльність у сфері транспорту </t>
  </si>
  <si>
    <t>3710000</t>
  </si>
  <si>
    <t>3700000</t>
  </si>
  <si>
    <t>3718700</t>
  </si>
  <si>
    <t>8700</t>
  </si>
  <si>
    <t>3719120</t>
  </si>
  <si>
    <t xml:space="preserve">Дотація з місцевого бюджету за рахунок стабілізаційної дотації з державного бюджету </t>
  </si>
  <si>
    <t>3719230</t>
  </si>
  <si>
    <t>9230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</si>
  <si>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</si>
  <si>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3719220</t>
  </si>
  <si>
    <t>9220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</si>
  <si>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</si>
  <si>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3719210</t>
  </si>
  <si>
    <t>9210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</si>
  <si>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</si>
  <si>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3719800</t>
  </si>
  <si>
    <t>3719540</t>
  </si>
  <si>
    <t>9540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</si>
  <si>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</si>
  <si>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9250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</si>
  <si>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</si>
  <si>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3719250</t>
  </si>
  <si>
    <t>9620</t>
  </si>
  <si>
    <t>3719620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</si>
  <si>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</si>
  <si>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9241</t>
  </si>
  <si>
    <t>3719241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</si>
  <si>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</si>
  <si>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>3719320</t>
  </si>
  <si>
    <t>3719770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</si>
  <si>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</si>
  <si>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</si>
  <si>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Субвенція 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t>
  </si>
  <si>
    <t xml:space="preserve"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 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</si>
  <si>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</si>
  <si>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1130</t>
  </si>
  <si>
    <t>0942</t>
  </si>
  <si>
    <t>Підготовка кадрів вищими навчальними закладами ІІІ-ІV рівнів акредитації (університетами, академіями, інститутами)</t>
  </si>
  <si>
    <t>1014081</t>
  </si>
  <si>
    <t>4081</t>
  </si>
  <si>
    <t xml:space="preserve">Забезпечення діяльності інших закладів в галузі культури і мистецтва 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</si>
  <si>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</si>
  <si>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06501000000</t>
  </si>
  <si>
    <t>06502000000</t>
  </si>
  <si>
    <t>06503000000</t>
  </si>
  <si>
    <t>06504000000</t>
  </si>
  <si>
    <t>06505000000</t>
  </si>
  <si>
    <t>06506000000</t>
  </si>
  <si>
    <t>06507000000</t>
  </si>
  <si>
    <t>06508000000</t>
  </si>
  <si>
    <t>06509000000</t>
  </si>
  <si>
    <t>06510000000</t>
  </si>
  <si>
    <t>06511000000</t>
  </si>
  <si>
    <t>06512000000</t>
  </si>
  <si>
    <t>06513000000</t>
  </si>
  <si>
    <t>06514000000</t>
  </si>
  <si>
    <t>06515000000</t>
  </si>
  <si>
    <t>06516000000</t>
  </si>
  <si>
    <t>06517000000</t>
  </si>
  <si>
    <t>06518000000</t>
  </si>
  <si>
    <t>06519000000</t>
  </si>
  <si>
    <t>06520000000</t>
  </si>
  <si>
    <t>06521000000</t>
  </si>
  <si>
    <t>06522000000</t>
  </si>
  <si>
    <t>06523000000</t>
  </si>
  <si>
    <t>06524000000</t>
  </si>
  <si>
    <t>06526000000</t>
  </si>
  <si>
    <t>06527000000</t>
  </si>
  <si>
    <t>06528000000</t>
  </si>
  <si>
    <t>06529000000</t>
  </si>
  <si>
    <t>06530000000</t>
  </si>
  <si>
    <t>06531000000</t>
  </si>
  <si>
    <t>06532000000</t>
  </si>
  <si>
    <t>06533000000</t>
  </si>
  <si>
    <t>06534000000</t>
  </si>
  <si>
    <t>06535000000</t>
  </si>
  <si>
    <t>06536000000</t>
  </si>
  <si>
    <t>06537000000</t>
  </si>
  <si>
    <t>06538000000</t>
  </si>
  <si>
    <t>06539000000</t>
  </si>
  <si>
    <t>06542000000</t>
  </si>
  <si>
    <t>06543000000</t>
  </si>
  <si>
    <t>06544000000</t>
  </si>
  <si>
    <t>06545000000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</si>
  <si>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</si>
  <si>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3719130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</si>
  <si>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</si>
  <si>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</si>
  <si>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</si>
  <si>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</si>
  <si>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0619770</t>
  </si>
  <si>
    <t>0819770</t>
  </si>
  <si>
    <t>0919270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</si>
  <si>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</si>
  <si>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</si>
  <si>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1014082</t>
  </si>
  <si>
    <t>4082</t>
  </si>
  <si>
    <t>1018420</t>
  </si>
  <si>
    <t>8420</t>
  </si>
  <si>
    <t>Інші заходи у сфері засобів масової інформації</t>
  </si>
  <si>
    <t>1017622</t>
  </si>
  <si>
    <t>7622</t>
  </si>
  <si>
    <t>Реалізація програм і заходів в галузі туризму та курортів</t>
  </si>
  <si>
    <t>0470</t>
  </si>
  <si>
    <t>Інші заходи та заклади молодіжної політики</t>
  </si>
  <si>
    <t>1617310</t>
  </si>
  <si>
    <t>7310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</si>
  <si>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</si>
  <si>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1617325</t>
  </si>
  <si>
    <t>7325</t>
  </si>
  <si>
    <t>1617370</t>
  </si>
  <si>
    <t>7370</t>
  </si>
  <si>
    <t>Реалізація інших заходів щодо соціально-економічного розвитку територій</t>
  </si>
  <si>
    <t>1617640</t>
  </si>
  <si>
    <t>7640</t>
  </si>
  <si>
    <t>Заходи з енергозбереження</t>
  </si>
  <si>
    <t>2310180</t>
  </si>
  <si>
    <t>2717350</t>
  </si>
  <si>
    <t>7350</t>
  </si>
  <si>
    <t>Розроблення схем планування та забудови територій (містобудівної документації)</t>
  </si>
  <si>
    <t>3018120</t>
  </si>
  <si>
    <t>Утримання та розвиток автомобільних доріг та дорожньої інфраструктури за рахунок коштів місцевого бюджету</t>
  </si>
  <si>
    <t>0619310</t>
  </si>
  <si>
    <t>9310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</si>
  <si>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</si>
  <si>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3719750</t>
  </si>
  <si>
    <t>9750</t>
  </si>
  <si>
    <t>Субвенція з місцевого бюджету на співфінансування інвестиційних проектів</t>
  </si>
  <si>
    <t>2818330</t>
  </si>
  <si>
    <t>8330</t>
  </si>
  <si>
    <t>Утримання та розвиток автомобільних доріг та дорожньої інфраструктури за рахунок субвенції з  державного бюджету</t>
  </si>
  <si>
    <t>Інші заходи в галузі культури і мистецтва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</si>
  <si>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</si>
  <si>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2313242</t>
  </si>
  <si>
    <t>3242</t>
  </si>
  <si>
    <t>7324</t>
  </si>
  <si>
    <t>1017324</t>
  </si>
  <si>
    <t>Підготовка кадрів професійно-технічними закладами та іншими закладами освіти</t>
  </si>
  <si>
    <t>Екстрена та швидка медична допомога населенню</t>
  </si>
  <si>
    <t>Видатки на поховання учасників бойових дій та осіб з інвалідністю внаслідок війни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</si>
  <si>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</si>
  <si>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Навчання та трудове влаштування осіб з інвалідністю</t>
  </si>
  <si>
    <t>Встановлення телефонів особам з інвалідністю I і II груп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</si>
  <si>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</si>
  <si>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</si>
  <si>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Заходи із запобігання та ліквідації надзвичайних ситуацій та наслідків стихійного лиха</t>
  </si>
  <si>
    <t>Будівництво об'єктів житлово-комунального господарства</t>
  </si>
  <si>
    <t>Комплексна Програма оздоровлення та відпочинку дітей на 2016-2020 роки, рішення обласної ради від 26.01.2016 №110, зі змінами</t>
  </si>
  <si>
    <t>Обласна комплексна програма соціального захисту осіб з інвалідністю, ветеранів війни та праці, пенсіонерів та незахищених верств населення Житомирської області на 2018-2022 роки</t>
  </si>
  <si>
    <t>Програма соціального захисту громадян, які постраждали внаслідок Чорнобильської катастрофи, на 2017-2021 роки</t>
  </si>
  <si>
    <t>Обласна Програма сприяння культурно-мистецькому розвитку області на 2015-2020 роки</t>
  </si>
  <si>
    <t>Обласна програма охорони та збереження культурної спадщини на 2017-2018 роки, рішення обласної ради від 22.12.2016 № 406</t>
  </si>
  <si>
    <t>Програма забезпечення діяльності Центру допомоги учасникам АТО на 2016-2018 роки, рішення обласної ради від 31.03.2016 №206</t>
  </si>
  <si>
    <t>8831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</si>
  <si>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</si>
  <si>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</si>
  <si>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Реконструкція з розширенням музею космонавтики ім. С.П.Корольова по вул.Дмитрівській, 2 в м. Житомирі</t>
  </si>
  <si>
    <t>1917440</t>
  </si>
  <si>
    <t>1617361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</si>
  <si>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</si>
  <si>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</si>
  <si>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2717370</t>
  </si>
  <si>
    <t>Програма економічного і соціального розвитку Житомирської області на 2018 рік, рішення обласної ради від 21.12.2017 № 868</t>
  </si>
  <si>
    <t>Програма економічного і соціального розвитку Житомирської області на 2018 рік, рішення обласної ради від  № 868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</si>
  <si>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</si>
  <si>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</si>
  <si>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 зарахування коштів до обласного бюджету, рішення обласної ради від 24.12.2015 № 37</t>
  </si>
  <si>
    <t>0813192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</si>
  <si>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2018-2022 роки</t>
  </si>
  <si>
    <t>1614081</t>
  </si>
  <si>
    <t>Забезпечення діяльності інших закладів в галузі культури і мистецтва</t>
  </si>
  <si>
    <t>1614082</t>
  </si>
  <si>
    <t>Інші заклади в галузі культури і мистецтва</t>
  </si>
  <si>
    <t>1117370</t>
  </si>
  <si>
    <t>1617330</t>
  </si>
  <si>
    <t>7330</t>
  </si>
  <si>
    <t>1617367</t>
  </si>
  <si>
    <t>7367</t>
  </si>
  <si>
    <t xml:space="preserve">Виконання інвестиційних проектів в рамках реалізації заходів, спрямованих на розвиток системи охорони здоров'я у сільській місцевості
</t>
  </si>
  <si>
    <t>1615033</t>
  </si>
  <si>
    <t xml:space="preserve">Забезпечення підготовки спортсменів школами вищої спортивної майстерності </t>
  </si>
  <si>
    <t>1612050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</si>
  <si>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</si>
  <si>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</si>
  <si>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Обласна програма розвитку футболу на 2018-2020 роки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</si>
  <si>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</si>
  <si>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Будівництво очисних споруд каналізації в м. Андрушівка</t>
  </si>
  <si>
    <t>Будівництво очисних споруд каналізації в м. Андрушівка (пусконалагоджувальні  роботи 1-го етапу)</t>
  </si>
  <si>
    <t>Технічне переоснащення із заміною аварійного обладнання КНС № 3 по вул. І. Франка та заміна частини напірного колектора по вул. Клубна в м. Андрушівка</t>
  </si>
  <si>
    <t>Реконструкція та технічне переобладнання очисних споруд господарсько-побутових стічних вод у м. Овруч</t>
  </si>
  <si>
    <t>Реконструкція та технічне переобладнання очисних споруд господарсько-побутових стічних вод у м.Овруч (пусконалагоджувальні роботи)</t>
  </si>
  <si>
    <t>Реконструкція очисних споруд каналізації КП «Черняхів-Добробут» по вул. Індустріальній в смт Черняхів Житомирської області</t>
  </si>
  <si>
    <t>Реконструкція очисних споруд каналізації КП «Черняхів-Добробут» по вул. Індустріальній в смт Черняхів Житомирської області (пусконалагоджувальні  роботи)</t>
  </si>
  <si>
    <t>контроль</t>
  </si>
  <si>
    <t xml:space="preserve">Субвенції з державного бюджету місцевим бюджетам </t>
  </si>
  <si>
    <t xml:space="preserve">Дотації  з державного бюджету місцевим бюджетам </t>
  </si>
  <si>
    <t xml:space="preserve">Будівництво інших об"єктів соціальної та виробничої інфраструктури комунальної власності 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</si>
  <si>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</si>
  <si>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Субвенції з місцевих бюджетів іншим місцевим бюджетам</t>
  </si>
  <si>
    <t>Комплексна програма забезпечення охорони прав і свобод людини, протидії злочинності, підтримання публічної безпеки і порядку у Житомирській області на 2016-2020 роки</t>
  </si>
  <si>
    <t>Обласна 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</t>
  </si>
  <si>
    <t>Програма забезпечення виконання Житомирською обласною державною адміністрацією повноважень, делегованих обласною радою на 2017-2020 роки</t>
  </si>
  <si>
    <t>Програми і централізовані заходи профілактики ВІЛ-інфекції/СНІДу</t>
  </si>
  <si>
    <t>Програма матеріально-технічного забезпечення четвертого батальйону територіальної оборони Житомирської області та Житомирського обласного військового комісаріату  на 2018-2020 роки, рішення обласної ради від 21.12.2017 № 876</t>
  </si>
  <si>
    <t>Субвенція з місцевого бюджету на здійснення природоохоронних заходів</t>
  </si>
  <si>
    <t>Департамент регіонального розвитку Житомирської обласної державної адміністрації</t>
  </si>
  <si>
    <t>Департамент агропромислового розвитку та економічної політики Житомирської обласної державної адміністрації</t>
  </si>
  <si>
    <t>Субвенція з державного бюджету місцевим бюджетам на забезпечення якісної, сучасної, та доступної загальної середньої освіти "Нова українська школа"</t>
  </si>
  <si>
    <t>0619350</t>
  </si>
  <si>
    <t>2717110</t>
  </si>
  <si>
    <t>2717120</t>
  </si>
  <si>
    <t>2718831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</si>
  <si>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</t>
  </si>
  <si>
    <t>0813111</t>
  </si>
  <si>
    <t>0813121</t>
  </si>
  <si>
    <t>0813122</t>
  </si>
  <si>
    <t>0813123</t>
  </si>
  <si>
    <t>0819241</t>
  </si>
  <si>
    <t>2819740</t>
  </si>
  <si>
    <t>9740</t>
  </si>
  <si>
    <t>Управління національно-патріотичного виховання, молоді та спорту Житомирської обласної державної адміністрації</t>
  </si>
  <si>
    <t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</si>
  <si>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</si>
  <si>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0813223</t>
  </si>
  <si>
    <t>3223</t>
  </si>
  <si>
    <t>0819243</t>
  </si>
  <si>
    <t>9243</t>
  </si>
  <si>
    <t>0813048</t>
  </si>
  <si>
    <t>3048</t>
  </si>
  <si>
    <t>Надання при народженні дитини одноразової натуральної допомоги «пакунок малюка»</t>
  </si>
  <si>
    <t>0117693</t>
  </si>
  <si>
    <t>Реконструкція очисних споруд каналізації КП "Черняхів-Добробут" по вул. Індустріальній в смт. Черняхів</t>
  </si>
  <si>
    <t>1612070</t>
  </si>
  <si>
    <t>0819242</t>
  </si>
  <si>
    <t>9242</t>
  </si>
  <si>
    <t>1611080</t>
  </si>
  <si>
    <t>3718500</t>
  </si>
  <si>
    <t>8500</t>
  </si>
  <si>
    <t>Нерозподілені трансферти з державного бюджету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</si>
  <si>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</si>
  <si>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</si>
  <si>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1117325</t>
  </si>
  <si>
    <t>Субвенція 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</si>
  <si>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</si>
  <si>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Оздоровлення та відпочинок дітей ( 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</si>
  <si>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0813140</t>
  </si>
  <si>
    <t>1611090</t>
  </si>
  <si>
    <t>1611130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</si>
  <si>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</si>
  <si>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</si>
  <si>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(грн)</t>
  </si>
  <si>
    <t>Найменування згідно з Класифікацією доходів бюджету</t>
  </si>
  <si>
    <t>Усього</t>
  </si>
  <si>
    <t>Усього:</t>
  </si>
  <si>
    <t>Кредитування - Усього</t>
  </si>
  <si>
    <t>Разом доходів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</si>
  <si>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</si>
  <si>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</si>
  <si>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</si>
  <si>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Х</t>
  </si>
  <si>
    <t>Фінансування за типом боргового зобов"язання</t>
  </si>
  <si>
    <t>Загальне фінансування</t>
  </si>
  <si>
    <t>Розподіл</t>
  </si>
  <si>
    <t>Код Функціональної класифікації видатків та кредитування бюджету</t>
  </si>
  <si>
    <t>у тому числі бюджет розвитку</t>
  </si>
  <si>
    <t>разом</t>
  </si>
  <si>
    <t>УСЬОГО</t>
  </si>
  <si>
    <t>Найменування місцевої /регіональної програми</t>
  </si>
  <si>
    <t>Дата та номер документа, яким затверджено місцеву регіональну програму</t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</si>
  <si>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</si>
  <si>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Житомирської області на 2018-2022 роки</t>
  </si>
  <si>
    <t>Рішення обласної ради від 26.07.2018 № 1130</t>
  </si>
  <si>
    <t>Обласна програма виконання заходів Державної соціальної програми  "Національний план дій щодо реалізації Конвенції ООН про права дитини"  на період до 2021 року</t>
  </si>
  <si>
    <t>Регіональна  (комплексна) цільова соціальна Програма забезпечення житлом дітей-сиріт, дітей, позбавлених батьківського піклування, та осіб з їх числа на 2018-2022 роки</t>
  </si>
  <si>
    <t>Рішення обласної ради від 02.11.2017 №776</t>
  </si>
  <si>
    <t>Обласна комплексна Програма розвитку фізичної культури і спорту на 2017-2020 роки</t>
  </si>
  <si>
    <t>Рішення обласної ради від 22.12.2016 №418, зі змінами</t>
  </si>
  <si>
    <t>Рішення обласної ради від 31.05.2018 № 1021</t>
  </si>
  <si>
    <t>Рішення обласної ради від 07.03.2018 №949</t>
  </si>
  <si>
    <t>Програма економічного і соціального розвитку Житомирської області на 2019 рік</t>
  </si>
  <si>
    <t>Програма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</t>
  </si>
  <si>
    <t>Рішення обласної ради від 21.12.2017 № 877</t>
  </si>
  <si>
    <t>Регіональна програма інформатизації
на 2017 – 2019 роки</t>
  </si>
  <si>
    <t>Рішення обласної ради від 22.12.2016 №419</t>
  </si>
  <si>
    <t>Рішення обласної ради від 10.09.2015 №1576</t>
  </si>
  <si>
    <t>Обласна комплексна програма охорони навколишнього природного середовища в Житомирській області на 2018-2022 роки</t>
  </si>
  <si>
    <t>Рішення обласної ради від 21.12.2017 № 880</t>
  </si>
  <si>
    <t>Програма розвитку дорожньої інфраструктури і фінансування робіт, пов'язаних із будівництвом, реконструкцією, ремонтом та утриманням автомобільних доріг в Житомирській області на 2019-2021 роки</t>
  </si>
  <si>
    <t>Програма підвищення безпеки дорожнього руху в Житомирській області на 2019-2020 роки</t>
  </si>
  <si>
    <t>Обласна комунікаційна програма "Відкрита влада" на 2019-2021 роки</t>
  </si>
  <si>
    <t>Рішення обласної ради від 21.12.2017 № 878</t>
  </si>
  <si>
    <t>Виготовлення проектно-кошторисної документації на будівництво мототреку КЗПО "Житомирська обласна дитячо-юнацька спортивна школа "Юність" Житомирської обласної ради</t>
  </si>
  <si>
    <t>06546000000</t>
  </si>
  <si>
    <t>06547000000</t>
  </si>
  <si>
    <t>06548000000</t>
  </si>
  <si>
    <t>06549000000</t>
  </si>
  <si>
    <t>06550000000</t>
  </si>
  <si>
    <t>06551000000</t>
  </si>
  <si>
    <t>Рішення обласної ради від 18.12.2018 № 1298</t>
  </si>
  <si>
    <t>Рішення обласної ради від 18.12.2018 № 1293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</si>
  <si>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</si>
  <si>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>Рішення обласної ради від 18.12.2018 № 1295</t>
  </si>
  <si>
    <t>Рішення обласної ради від 18.12.2018 № 1303</t>
  </si>
  <si>
    <t>Рішення обласної ради від 18.12.2018 № 1304</t>
  </si>
  <si>
    <t>Рішення обласної ради від 18.12.2018 № 1306</t>
  </si>
  <si>
    <t>Надання 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</si>
  <si>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</si>
  <si>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</si>
  <si>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</si>
  <si>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 
 за рахунок відповідної субвенції з державного бюджету
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</si>
  <si>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</si>
  <si>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</si>
  <si>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</si>
  <si>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</si>
  <si>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</si>
  <si>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</si>
  <si>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проведення заходів з оздоровлення та відпочинку</t>
  </si>
  <si>
    <t>Субвенція з державного бюджету місцевим бюджетам на реалізацію заходів, спрямованих на підвищення якості освіти</t>
  </si>
  <si>
    <t>1617324</t>
  </si>
  <si>
    <t>1617363</t>
  </si>
  <si>
    <t>7363</t>
  </si>
  <si>
    <t>Виконання інвестиційних проектів в рамках реалізації заходів щодо соціально-економічного розвитку окремих територій</t>
  </si>
  <si>
    <t>1613105</t>
  </si>
  <si>
    <t>0717693</t>
  </si>
  <si>
    <t>0619360</t>
  </si>
  <si>
    <t>Рішення обласної ради від 21.12.2017 №875</t>
  </si>
  <si>
    <t>Рішення обласної ради від 21.11.2017 № 876</t>
  </si>
  <si>
    <t>Рішення обласної ради від 22.12.2016 № 423</t>
  </si>
  <si>
    <t>Рішення обласної ради від 24.12.2015 № 25</t>
  </si>
  <si>
    <t xml:space="preserve">Рішення обласної ради від 21.07.2016 № 285 </t>
  </si>
  <si>
    <t>Про зарахування коштів до обласного бюджету</t>
  </si>
  <si>
    <t>Рішення обласної ради від 24.12.2015 № 37</t>
  </si>
  <si>
    <t>Програма підвищення енергоефективності будівель бюджетних установ та закладів у Житомирській області на 2018-2022 роки</t>
  </si>
  <si>
    <t>Рішення обласної ради від 26.07.2018 № 1135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</si>
  <si>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</si>
  <si>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t>1611110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</si>
  <si>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</si>
  <si>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r>
      <t xml:space="preserve">Субвенція з державного бюджету місцевим бюджетам на виплату грошової компенсації за належні для отримання жилі приміщення для сімей осіб, визначених у абзаці чотирнадцятому </t>
    </r>
    <r>
      <rPr>
        <sz val="12"/>
        <color indexed="12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</t>
    </r>
    <r>
      <rPr>
        <sz val="12"/>
        <rFont val="Times New Roman"/>
        <family val="1"/>
        <charset val="204"/>
      </rPr>
      <t xml:space="preserve">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</t>
    </r>
    <r>
      <rPr>
        <sz val="12"/>
        <color indexed="12"/>
        <rFont val="Times New Roman"/>
        <family val="1"/>
        <charset val="204"/>
      </rPr>
      <t>пунктом 10 частини другої статті 7 Закону України "Про статус ветеранів війни, гарантії їх соціального захисту"</t>
    </r>
    <r>
      <rPr>
        <sz val="12"/>
        <rFont val="Times New Roman"/>
        <family val="1"/>
        <charset val="204"/>
      </rPr>
      <t>, та які потребують поліпшення житлових умов</t>
    </r>
  </si>
  <si>
    <r>
      <t xml:space="preserve"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</t>
    </r>
    <r>
      <rPr>
        <sz val="12"/>
        <color indexed="12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</t>
    </r>
    <r>
      <rPr>
        <sz val="12"/>
        <rFont val="Times New Roman"/>
        <family val="1"/>
        <charset val="204"/>
      </rPr>
      <t xml:space="preserve">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</t>
    </r>
    <r>
      <rPr>
        <sz val="12"/>
        <color indexed="12"/>
        <rFont val="Times New Roman"/>
        <family val="1"/>
        <charset val="204"/>
      </rPr>
      <t>пунктом 7 частини другої статті 7 Закону України "Про статус ветеранів війни, гарантії їх соціального захисту"</t>
    </r>
    <r>
      <rPr>
        <sz val="12"/>
        <rFont val="Times New Roman"/>
        <family val="1"/>
        <charset val="204"/>
      </rPr>
      <t>, та які потребують поліпшення житлових умов</t>
    </r>
  </si>
  <si>
    <r>
  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</t>
    </r>
    <r>
      <rPr>
        <sz val="12"/>
        <color indexed="12"/>
        <rFont val="Times New Roman"/>
        <family val="1"/>
        <charset val="204"/>
      </rPr>
      <t>пунктів 11 - 14 частини другої статті 7</t>
    </r>
    <r>
      <rPr>
        <sz val="12"/>
        <rFont val="Times New Roman"/>
        <family val="1"/>
        <charset val="204"/>
      </rPr>
      <t xml:space="preserve"> або учасниками бойових дій відповідно до </t>
    </r>
    <r>
      <rPr>
        <sz val="12"/>
        <color indexed="12"/>
        <rFont val="Times New Roman"/>
        <family val="1"/>
        <charset val="204"/>
      </rPr>
      <t>пунктів 19 - 20 частини першої статті 6 Закону України "Про статус ветеранів війни, гарантії їх соціального захисту"</t>
    </r>
    <r>
      <rPr>
        <sz val="12"/>
        <rFont val="Times New Roman"/>
        <family val="1"/>
        <charset val="204"/>
      </rPr>
      <t>, та які потребують поліпшення житлових умов</t>
    </r>
  </si>
  <si>
    <t>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</si>
  <si>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</si>
  <si>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
</t>
  </si>
  <si>
    <t>0819244</t>
  </si>
  <si>
    <t>9244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</si>
  <si>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</si>
  <si>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</si>
  <si>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0819250</t>
  </si>
  <si>
    <t>Субвенція з державного бюджету місцевим бюджетам на створення оперативно-диспетчерських служб, на реалізацію пілотного проекту щодо розвитку системи екстреної медичної допомоги у Вінницькій, Донецькій, Одеській, Полтавській, Тернопільській областях та м. Києві</t>
  </si>
  <si>
    <t>Програма надання матеріально-технічної  допомоги Житомирському обласному військовому комісаріату та підтримки заходів з територіальної оборони області на 2018-2020роки</t>
  </si>
  <si>
    <t xml:space="preserve">Програма матеріально-технічної допомоги військовим частинам Збройних Сил України, Національної гвардії України та державним військово-навчальним закладам Міністерства оборони України, які дислокуються на території Житомирської област,і на  2018-2020 роки </t>
  </si>
  <si>
    <t xml:space="preserve">від                   № </t>
  </si>
  <si>
    <t>Субвенція з державного бюджету місцевим бюджетам на будівництво мультифункціональних майданчиків для занять ігровими видами спорту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</si>
  <si>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</si>
  <si>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0813224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</si>
  <si>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</si>
  <si>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</si>
  <si>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1017693</t>
  </si>
  <si>
    <t>0217693</t>
  </si>
  <si>
    <t>1617693</t>
  </si>
  <si>
    <t>мельник</t>
  </si>
  <si>
    <t>2317693</t>
  </si>
  <si>
    <t>Рішення обласної ради від 18.12.2018 № 129, зі змінами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</si>
  <si>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</si>
  <si>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</si>
  <si>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</si>
  <si>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0819270</t>
  </si>
  <si>
    <t>0817693</t>
  </si>
  <si>
    <t>0717367</t>
  </si>
  <si>
    <t>Рішення обласної ради від 18.12.2018 № 1293, зі змінами</t>
  </si>
  <si>
    <t>Управління з питань цивільного захисту населення та оборонної роботи Житомирської обласної державної адміністрації</t>
  </si>
  <si>
    <t>06100000000</t>
  </si>
  <si>
    <t>(код бюджету)</t>
  </si>
  <si>
    <t xml:space="preserve">  06100000000</t>
  </si>
  <si>
    <t xml:space="preserve"> 06100000000</t>
  </si>
  <si>
    <t>1013111</t>
  </si>
  <si>
    <t>1013121</t>
  </si>
  <si>
    <t>1013122</t>
  </si>
  <si>
    <t>1013123</t>
  </si>
  <si>
    <t>1013131</t>
  </si>
  <si>
    <t>1013133</t>
  </si>
  <si>
    <t>1013140</t>
  </si>
  <si>
    <t>1013241</t>
  </si>
  <si>
    <t>1013242</t>
  </si>
  <si>
    <t>1015011</t>
  </si>
  <si>
    <t>1015012</t>
  </si>
  <si>
    <t>1015021</t>
  </si>
  <si>
    <t>1015022</t>
  </si>
  <si>
    <t>1015031</t>
  </si>
  <si>
    <t>1015032</t>
  </si>
  <si>
    <t>1015033</t>
  </si>
  <si>
    <t>1015051</t>
  </si>
  <si>
    <t>1015052</t>
  </si>
  <si>
    <t>1015053</t>
  </si>
  <si>
    <t>1015061</t>
  </si>
  <si>
    <t>1015062</t>
  </si>
  <si>
    <t>1016084</t>
  </si>
  <si>
    <t>1017325</t>
  </si>
  <si>
    <t>1017370</t>
  </si>
  <si>
    <t>1017700</t>
  </si>
  <si>
    <t>1019580</t>
  </si>
  <si>
    <t>Департамент культури, молоді та спорту Житомирської обласної державної адміністрації</t>
  </si>
  <si>
    <t>1018821</t>
  </si>
  <si>
    <t>1619540</t>
  </si>
  <si>
    <t>оплату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</si>
  <si>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оплату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</si>
  <si>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1617440</t>
  </si>
  <si>
    <t>1617450</t>
  </si>
  <si>
    <t>0811110</t>
  </si>
  <si>
    <t xml:space="preserve">Найменування об'єкта будівництва /
вид будівельних робіт, у тому числі проектні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</si>
  <si>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</si>
  <si>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</si>
  <si>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</si>
  <si>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</si>
  <si>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Рівень виконання робіт на початок бюджетного періоду, %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</si>
  <si>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</si>
  <si>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Програмної класифікації видатків та кредитування 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</si>
  <si>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</si>
  <si>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</si>
  <si>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Код Програмної класифікації видатків та кредитування місцевого бюджету</t>
  </si>
  <si>
    <t>Субвенція з державного бюджету місцевим бюджетам на розвиток системи екстреної медичної допомоги</t>
  </si>
  <si>
    <t>Надання пільгових довгострокових кредитів молодим сім’ям та одиноким молодим громадянам на будівництво/придбання житла</t>
  </si>
  <si>
    <t>Повернення пільгових довгострокових кредитів, наданих молодим сім’ям та одиноким молодим громадянам на будівництво/придбання житла</t>
  </si>
  <si>
    <t>1019770</t>
  </si>
  <si>
    <t>Ремонтно-реставраційні роботи по будівлі Магістрату КЗ "Житомирський обласний краєзнавчий музей" за адресою: вул. Кафедральна, 3 в м. Житомирі</t>
  </si>
  <si>
    <t>2019-2020</t>
  </si>
  <si>
    <t>06552000000</t>
  </si>
  <si>
    <t>06553000000</t>
  </si>
  <si>
    <t>Програма забезпечення депутатської діяльності, проведення конкурсів та нагород обласної ради на 2020 рік</t>
  </si>
  <si>
    <t>Рішення обласної ради від 18.12.2019 №</t>
  </si>
  <si>
    <t>Рішення обласної ради від 07.03.2018 №949, зі змінами</t>
  </si>
  <si>
    <t>Рішення обласної ради від 02.11.2017 № 776 зі змінами</t>
  </si>
  <si>
    <t>Рентна плата за спеціальне використання води (крім рентної плати за спеціальне використання води водних об'єктів місцевого значення)</t>
  </si>
  <si>
    <t>Плата за спеціальне використання диких тварин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</si>
  <si>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</si>
  <si>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</si>
  <si>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</si>
  <si>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 </t>
  </si>
  <si>
    <t>Додаткова дотація з державного бюджету місцевим бюджетам на забезпечення виплат, пов'язаних із підвищенням рівня оплати праці працівників бюджетної сфери, в тому числі на підвищення посадового окладу працівника першого тарифного розряду Єдиної тарифної сі</t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</si>
  <si>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</si>
  <si>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Субвенція з місцевого бюджету на формування інфраструктури об'єднаних територіальних громад за рахунок відповідної субвенції з державного бюджету</t>
  </si>
  <si>
    <t>Внески до статутного капіталу суб'єктів господарювання</t>
  </si>
  <si>
    <t>Програма фінансової підтримки комунальних підприємств на 2020 рік</t>
  </si>
  <si>
    <t>Програма стимулювання населення, ОСББ, ЖБК Житомирщини щодо ефективного використання енергетичних ресурсів та енергозбереження на 2015-2021 роки</t>
  </si>
  <si>
    <t>0611020</t>
  </si>
  <si>
    <t>0611030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</si>
  <si>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</si>
  <si>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</si>
  <si>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Підготовка кадрів закладами фахової передвищої освіти</t>
  </si>
  <si>
    <t>0921</t>
  </si>
  <si>
    <t xml:space="preserve">Спеціалізована стаціонарна медична допомога населенню </t>
  </si>
  <si>
    <t>Програма мережі індустріальних парків у Житомирській області на 2020 рік</t>
  </si>
  <si>
    <t>Підготовка кадрів закладами вищої освіти</t>
  </si>
  <si>
    <t>Рішення обласної ради від 18.12.2019 №1781</t>
  </si>
  <si>
    <t>Рішення обласної ради від 18.12.2019 №1723</t>
  </si>
  <si>
    <t>Підготовка кадрів закладами професійної (професійно-технічної) освіти та іншими закладами освіти</t>
  </si>
  <si>
    <t>Надання позашкільної освіти закладами позашкільної освіти, заходи із позашкільної роботи з дітьми</t>
  </si>
  <si>
    <t>Програма підтримки та розвитку об"єктів спільної власності територіальних громад області на 2019-2020 роки</t>
  </si>
  <si>
    <t>Рішення обласної ради від 07.02.2019 №1368, зі змінами</t>
  </si>
  <si>
    <t>Утримання та розвиток автомобільних доріг та дорожньої інфраструктури за рахунок трансфертів з інших місцевих бюджетів</t>
  </si>
  <si>
    <t>2818320</t>
  </si>
  <si>
    <t>8320</t>
  </si>
  <si>
    <t>Збереження природно-заповідного фонду</t>
  </si>
  <si>
    <t>0520</t>
  </si>
  <si>
    <t>2817650</t>
  </si>
  <si>
    <t>7650</t>
  </si>
  <si>
    <t>Проведення експертної грошової оцінки земельної ділянки чи права на неї</t>
  </si>
  <si>
    <t>Амбулаторія на 1-2 лікаря з житлом по вул. Каштанова,4-а у смт Гришківці Бердичівського району Житомирської області - будівництво. (Коригування)</t>
  </si>
  <si>
    <t>Амбулаторія на 1-2 лікаря з житлом по вул. Соборна,23 у с.Райгородок Бердичівського району Житомирської області - будівництво. (Коригування)</t>
  </si>
  <si>
    <t>Амбулаторія на 1-2 лікаря з житлом по вул. Шкільна,5б у с. Сінгури Житомирського району Житомирської області - будівництво. (Коригування)</t>
  </si>
  <si>
    <t>Амбулаторія  на 1-2 лікаря з житлом по вул. Шкільна,1 у с. Нові Вороб' ї Малинського району Житомирської області - будівництво. (Коригування)</t>
  </si>
  <si>
    <t>Амбулаторія на 1-2 лікаря з житлом по вул. Горького,17б у смт. Першотравневе Овруцького району Житомирської області - будівництво. (Коригування)</t>
  </si>
  <si>
    <t>Амбулаторія  на 1-2 лікаря з житлом по вул. Центральна,42 у с. Борщів  Радомишльського району Житомирської області - будівництво. (Коригування)</t>
  </si>
  <si>
    <t>Амбулаторія на 1-2 лікаря з житлом по вул. Сонячна,5а у смт. Биківка Романівського району Житомирської області - будівництво. (Коригування)</t>
  </si>
  <si>
    <t>Амбулаторія  на 1-2 лікаря з житлом по провулку Медичному,5 у с. Білилівка Ружинського району Житомирської області  - будівництво. (Коригування)</t>
  </si>
  <si>
    <t>Амбулаторія на 1-2 лікаря з житлом по вул. Центральна 20А у с. Водотиї Брусилівського району Житомирської області - будівництво. (Коригування)</t>
  </si>
  <si>
    <t>Амбулаторія на 1-2 лікаря з житлом по вул. Миру,9 у с. Ірша Радомишльського району Житомирської області - будівництво. (Коригування)</t>
  </si>
  <si>
    <t>Амбулаторія  на 1-2 лікаря з житлом по вул.Центральна,10 у с.Високе Черняхівського району Житомирської області - будівництво (Коригування)</t>
  </si>
  <si>
    <t>Амбулаторія на 1-2 лікаря з житлом по   вул. Адмірала Левченка,137 в с. Дубрівка Баранівського району Житомирської області - будівництво. (Коригування)</t>
  </si>
  <si>
    <t>Амбулаторія  на 1-2 лікаря з житлом по вул. Першотравнева,6а у с. Квітневе Попільнянського району Житомирської області - будівництво (Коригування)</t>
  </si>
  <si>
    <t>Амбулаторія  на 1-2 лікаря з житлом по  вул. Центральна,48 у с. Краснопіль Чуднівського району Житомирської області - будівництво. (Коригування)</t>
  </si>
  <si>
    <t>Амбулаторія на 1-2 лікаря з житлом по вул. Зарудня,30 у с. Липне Любарського району  Житомирської області - будівництво. (Коригування)</t>
  </si>
  <si>
    <t>Амбулаторія на 1-2 лікаря з житлом по вул. Шляхова,55 у с. Покалів Овруцького району Житомирської області - будівництво. (Коригування)</t>
  </si>
  <si>
    <t>Амбулаторія  на 1-2 лікаря з житлом по вул. Малікова,51б у с. Хочине Олевського району Житомирської області - будівництво. (Коригування)</t>
  </si>
  <si>
    <t>Амбулаторія  на 1-2 лікаря з житлом в с. Оліївка по вул. Зоряна,72а (південний схід с. Сонячне) Житомирского  району Житомирської області - будівництво. (Коригування)</t>
  </si>
  <si>
    <t>Амбулаторія на 1-2 лікаря з житлом по вул. Каштанова,113а у с. Семенівка Бердичівського району Житомирської області - будівництво. (Коригування)</t>
  </si>
  <si>
    <t>Амбулаторія на 1-2 лікаря з житлом по вул. Миру,1 у с. Соколів Пулинського  району Житомирської області - будівництво. (Коригування)</t>
  </si>
  <si>
    <t>Амбулаторія на 1-2 лікаря з житлом по вул. Шкільна,3 у с. Піски Житомирського району Житомирської області - будівництво. (Коригування)</t>
  </si>
  <si>
    <t>Амбулаторія на 3-4 лікаря  по вул. Квітневій, 4-А у смт.Нова Борова Хорошівського району - будівництво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</si>
  <si>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</si>
  <si>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Проект рішення обласної ради від 05.03.2020 №</t>
  </si>
  <si>
    <t>Субвенція з державного бюджету місцевим бюджетам на реалізацію програми "Спроможна школа для кращих результатів"</t>
  </si>
  <si>
    <t>0717321</t>
  </si>
  <si>
    <t>0617321</t>
  </si>
  <si>
    <t>1617323</t>
  </si>
  <si>
    <t>7323</t>
  </si>
  <si>
    <t>0717322</t>
  </si>
  <si>
    <t>3019800</t>
  </si>
  <si>
    <t>Рішення обласної ради від 18.12.2018 №1305, зі змінами</t>
  </si>
  <si>
    <t>Програма розвитку та фінансової підтримки КНП "Обласна клінічна лікарня ім.О.Ф.Гербачевського" ЖОР на 2020 рік</t>
  </si>
  <si>
    <t>Рішення обласної ради від 05.03.20 №1810</t>
  </si>
  <si>
    <t>Програма розвитку та фінансової підтримки КНП "Житомирська обласна дитяча клінічна лікарня" ЖОР на 2020 рік</t>
  </si>
  <si>
    <t>Рішення обласної ради від 05.03.20</t>
  </si>
  <si>
    <t>Рішення обласної ради від 26.07.2018 №1135</t>
  </si>
  <si>
    <t>Капітальний ремонт котельні Новоград-Волинського медичного коледжу по вул. Косачів 6-Б (гуртожиток) з встановленням альтернативного котла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</si>
  <si>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</si>
  <si>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0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освітніх установ та закладів</t>
    </r>
  </si>
  <si>
    <t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 та тютюнових виробів</t>
  </si>
  <si>
    <r>
      <t xml:space="preserve">Плата за оренду майна бюджетних установ, що здійснюється відповідно до </t>
    </r>
    <r>
      <rPr>
        <sz val="12"/>
        <color indexed="12"/>
        <rFont val="Times New Roman"/>
        <family val="1"/>
        <charset val="204"/>
      </rPr>
      <t>Закону України "Про оренду державного та комунального майна"</t>
    </r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</si>
  <si>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</si>
  <si>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r>
      <t>Інше внутрішнє фінансування</t>
    </r>
    <r>
      <rPr>
        <sz val="12"/>
        <rFont val="Times New Roman"/>
        <family val="1"/>
        <charset val="204"/>
      </rPr>
      <t> </t>
    </r>
  </si>
  <si>
    <r>
      <t>203400</t>
    </r>
    <r>
      <rPr>
        <sz val="12"/>
        <rFont val="Times New Roman"/>
        <family val="1"/>
        <charset val="204"/>
      </rPr>
      <t> </t>
    </r>
  </si>
  <si>
    <r>
      <t>Фінансування за рахунок коштів єдиного казначейського рахунку</t>
    </r>
    <r>
      <rPr>
        <sz val="12"/>
        <rFont val="Times New Roman"/>
        <family val="1"/>
        <charset val="204"/>
      </rPr>
      <t> </t>
    </r>
  </si>
  <si>
    <t>203410 </t>
  </si>
  <si>
    <t>Одержано </t>
  </si>
  <si>
    <t>203420 </t>
  </si>
  <si>
    <t>Повернено 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</si>
  <si>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освітніх установ та закладів</t>
    </r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</si>
  <si>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медичних установ та закладів</t>
    </r>
  </si>
  <si>
    <t>Бондар невірно було віднесено дану суму на ЗФ</t>
  </si>
  <si>
    <t>Відсутня програма, вияснити</t>
  </si>
  <si>
    <t>Рішення обласної ради від 05.03.20 № 1811</t>
  </si>
  <si>
    <t>Субвенція з державного бюджету місцевим бюджетам на здійснення підтримки окремих закладів та заходів у системі охорони здоров"я</t>
  </si>
  <si>
    <t>0719430</t>
  </si>
  <si>
    <t>9430</t>
  </si>
  <si>
    <t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</t>
  </si>
  <si>
    <t>1611050</t>
  </si>
  <si>
    <t>2819800</t>
  </si>
  <si>
    <t>Трокоз</t>
  </si>
  <si>
    <t>Мельник</t>
  </si>
  <si>
    <t>2018-2021</t>
  </si>
  <si>
    <t>Мельник/Трокоз</t>
  </si>
  <si>
    <t>Субвенція з місцевого бюджету на реалізацію програми "Спроможна школа для кращих результатів" за рахунок відповідної субвенції з державного бюджету</t>
  </si>
  <si>
    <t>0118312</t>
  </si>
  <si>
    <t>Будівництво спортивного майданчика зі штучним покриттям для Бердичівського ліцею-інтернату спортивного профілю</t>
  </si>
  <si>
    <t>Субвенція з державного бюджету місцевим бюджетам на реалізацію проектів з реконструкції, капітального ремонту приймальних відділень в опорних закладах охорони здоров'я у госпітальних округах</t>
  </si>
  <si>
    <t>0617363</t>
  </si>
  <si>
    <t>Виконання інвстиційних проектів в рамках здійснення заходів щодо соціально-економічного розвитку територій</t>
  </si>
  <si>
    <t>0717363</t>
  </si>
  <si>
    <t>1617369</t>
  </si>
  <si>
    <t>7369</t>
  </si>
  <si>
    <t>Реалізація проектів з реконструкції, капітального ремонту приймальних відділень в опорних закладах охорони здоров"я у госпітальних округах</t>
  </si>
  <si>
    <t>Капітальний ремонт (заміна вікон) у будівлі спортивної зали Бердичівського педагогічного фахового коледжу Житомирської обласної ради за адресою: вул. Європейська, 53/1 м. Бердичів</t>
  </si>
  <si>
    <t>0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</si>
  <si>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</si>
  <si>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Реконструкція І поверху частини нежитлової будівлі операційного корпусу під відділення екстреної медичної допомоги по вул. Здоров'я, 1 в м. Бердичів (комунального некомерційного підприємства "Бердичівська міська лікарня Бердичівської міської ради")</t>
  </si>
  <si>
    <t>Реконструкція частини приміщень першого поверху приймального відділення Комунального некомерційного підприємства "Овруцька міська лікарня" Овруцької міської ради під відділення екстреної медичної допомоги за адресою: вул.Т.Шевченка 106, м. Овруч</t>
  </si>
  <si>
    <t>Реконструкція приймального відділення у відділення екстреної медичної допомоги лікувального корпусу №2 комунального некомерційного підприємства "Новоград- Волинське міськрайонне територіальне медичне об'єднання" по вул. Наталії Оржевської, 13, в м. Новограді-Волинському</t>
  </si>
  <si>
    <t>Реконструкція приміщень для розміщення відділення невідкладної (екстреної) медичної допомоги Комунального підприємства "Лікарня №1" за адресою:  м. Житомир, вул. В. Бердичівська, 70</t>
  </si>
  <si>
    <t>Реконструкція приміщення приймального відділення стаціонарного корпусу №1 під відділення екстреної медичної допомоги в м. Коростишів, вул.Героїв Небесної Сотні, 58</t>
  </si>
  <si>
    <t xml:space="preserve">Реконструкція приймально-діагностичного відділення  під відділення екстреної медичної допомоги  Комунального некомерційного підприємства "Центральна районна лікарня" Житомирської районної ради за адресою шосе Сквирське, 3, с. Станишівка, Житомирського району </t>
  </si>
  <si>
    <t>Реконструкція Комунального некомерційного підприємства "Коростенська Центральна міська клінічна лікарня Коростенської міської ради" з будівництвом Хірургічного корпусу по вулиці Амосова Миколи, 8 в м. Коростень (1 пусковий комплекс - приймальне відділення екстреної медичної допомоги)</t>
  </si>
  <si>
    <t>Завершення робіт по реконструкції даху гуртожитку (обробка дерев"яних конструкцій протипожежним розчином, та встановлення блискавко-захисту)</t>
  </si>
  <si>
    <t>0110191</t>
  </si>
  <si>
    <t>0191</t>
  </si>
  <si>
    <t>0160</t>
  </si>
  <si>
    <t>Проведення місцевих виборів</t>
  </si>
  <si>
    <r>
      <t xml:space="preserve">Козиренко, </t>
    </r>
    <r>
      <rPr>
        <b/>
        <sz val="10"/>
        <color indexed="53"/>
        <rFont val="Arial Cyr"/>
        <charset val="204"/>
      </rPr>
      <t>мельник</t>
    </r>
  </si>
  <si>
    <r>
      <rPr>
        <b/>
        <sz val="10"/>
        <color indexed="53"/>
        <rFont val="Arial Cyr"/>
        <charset val="204"/>
      </rPr>
      <t>Мельник</t>
    </r>
    <r>
      <rPr>
        <b/>
        <sz val="10"/>
        <color indexed="8"/>
        <rFont val="Arial Cyr"/>
        <family val="2"/>
        <charset val="204"/>
      </rPr>
      <t>/Трокоз</t>
    </r>
  </si>
  <si>
    <t>Субвенція з державного бюджету місцевим бюджетам на здійснення доплат медичним та іншим працівникам закладів охорони здоров'я за рахунок коштів, виділених з фонду боротьби з гострою респіраторною хворобою COVID-19, спричиненою коронавірусом SARS-CoV-2, та її наслідками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</si>
  <si>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</si>
  <si>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Козиренко</t>
  </si>
  <si>
    <t>Кошти, що передаються</t>
  </si>
  <si>
    <t>Плата за ліцензії на право оптової торгівлі спиртом етиловим, коньячним і плодовим та зерновим дистилятом, дистилятом виноградним спиртовим, біоетанолом</t>
  </si>
  <si>
    <t>Плата за ліцензії на виробництво пального</t>
  </si>
  <si>
    <t>Плата за ліцензії на право оптової торгівлі пальним</t>
  </si>
  <si>
    <t>Плата за ліцензії на право роздрібної торгівлі пальним</t>
  </si>
  <si>
    <t>Плата за ліцензії на право зберігання пального</t>
  </si>
  <si>
    <t>0619380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</si>
  <si>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 відповідної субвенції з державного бюджету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</si>
  <si>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установ та закладів культури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</si>
  <si>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</si>
  <si>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r>
      <t>Будівництво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</si>
  <si>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</si>
  <si>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4"/>
        <color indexed="8"/>
        <rFont val="Times New Roman"/>
        <family val="1"/>
        <charset val="204"/>
      </rPr>
      <t>1</t>
    </r>
    <r>
      <rPr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</si>
  <si>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Субвенція з місцевого бюджету на забезпечення подачею кисню ліжкового фонду закладів охорони здоров"я, які надають стаціонарну медичну допомогу пацієнтам з гострою респіраторною хворобою COVID-19, спричиненю коронавірусом SARS-СoV-2, за рахунок відповідної субвенції з державного бюджету</t>
  </si>
  <si>
    <t>0719411</t>
  </si>
  <si>
    <t>Субвенція з державного бюджету місцевим бюджетам на забезпечення подачею кисню ліжкового фонду закладів охорони здоров"я, які надають стаціонарну медичну допомогу пацієнтам з гострою респіраторною хворобою COVID-19, спричиненю коронавірусом SARS-СoV-2, за рахунок коштів, виділених з фонду боротьби з гострою респіраторною хворобою COVID-19, спричиненю коронавірусом SARS-СoV-2, та її наслідками</t>
  </si>
  <si>
    <t>9411</t>
  </si>
  <si>
    <t xml:space="preserve">                    Доходи обласного бюджету на 2021 рік</t>
  </si>
  <si>
    <t>видатків обласного бюджету на 2021 рік</t>
  </si>
  <si>
    <t>Фінансування обласного бюджету на 2021 рік</t>
  </si>
  <si>
    <t>Кредитування обласного бюджету у 2021 році</t>
  </si>
  <si>
    <t>Міжбюджетні трансферти на 2021 рік</t>
  </si>
  <si>
    <t>Розподіл витрат обласного бюджету на реалізацію місцевих (регіональних) програм у 2021 році</t>
  </si>
  <si>
    <t>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</si>
  <si>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</si>
  <si>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</si>
  <si>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</si>
  <si>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Бюджет Високівської сільської територіальної громади</t>
  </si>
  <si>
    <t>II. Трансферти до спеціального фонду бюджету</t>
  </si>
  <si>
    <t>X</t>
  </si>
  <si>
    <t>УСЬОГО за розділами I,II,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</si>
  <si>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</si>
  <si>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</si>
  <si>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- отримувача міжбюджетного трансферту</t>
  </si>
  <si>
    <t>у тому числі на:</t>
  </si>
  <si>
    <t>I. Трансферти із загального фонду бюджету</t>
  </si>
  <si>
    <t>Бюджет Вишевицької сільської територіальної громади</t>
  </si>
  <si>
    <t>Бюджет Дубрівської сільської територіальної громади</t>
  </si>
  <si>
    <t>Бюджет Іршанської селищної територіальної громади</t>
  </si>
  <si>
    <t>Бюджет Народицької селищної територіальної громади</t>
  </si>
  <si>
    <t>Бюджет Новоборівської селищної територіальної громади</t>
  </si>
  <si>
    <t>Бюджет Потіївської сільської територіальної громади</t>
  </si>
  <si>
    <t>Бюджет Тетерівської сільської територіальної громади</t>
  </si>
  <si>
    <t>Бюджет Червоненської селищної територіальної громади</t>
  </si>
  <si>
    <t>Бюджет Корнинської селищної територіальної громади</t>
  </si>
  <si>
    <t>Бюджет Баранівської міської територіальної громади</t>
  </si>
  <si>
    <t>Бюджет Коростишівської міської територіальної громади</t>
  </si>
  <si>
    <t>Бюджет Олевської міської територіальної громади</t>
  </si>
  <si>
    <t>Бюджет Брусилівської селищної територіальної громади</t>
  </si>
  <si>
    <t xml:space="preserve">Бюджет Городницької селищної територіальної громади </t>
  </si>
  <si>
    <t>Бюджет Довбиської селищної територіальної громади</t>
  </si>
  <si>
    <t>Бюджет Лугинської селищної територіальної громади</t>
  </si>
  <si>
    <t xml:space="preserve">Бюджет Миропільської селищної територіальної громади </t>
  </si>
  <si>
    <t>Бюджет Попільнянської селищної територіальної громади</t>
  </si>
  <si>
    <t>Бюджет Хорошівської селищної територіальної громади</t>
  </si>
  <si>
    <t>Бюджет Чоповицької селищної територіальної громади</t>
  </si>
  <si>
    <t>Бюджет Андрушківської сільської територіальної громади</t>
  </si>
  <si>
    <t>Бюджет Барашівської сільської територіальної громади</t>
  </si>
  <si>
    <t>Бюджет Білокоровицької сільської територіальної громади</t>
  </si>
  <si>
    <t>Бюджет Горщиківської сільської територіальної громади</t>
  </si>
  <si>
    <t>Бюджет Квітневої сільської територіальної громади</t>
  </si>
  <si>
    <t xml:space="preserve">Бюджет Краснопільської сільської територіальної громади </t>
  </si>
  <si>
    <t>Бюджет Семенівської сільської територіальної громади</t>
  </si>
  <si>
    <t>Бюджет Станишівської сільської територіальної громади</t>
  </si>
  <si>
    <t xml:space="preserve">Бюджет Ушомирської сільської територіальної громади </t>
  </si>
  <si>
    <t>Бюджет Чижівської сільської територіальної громади</t>
  </si>
  <si>
    <t>Бюджет Ємільчинської селищної територіальної громади</t>
  </si>
  <si>
    <t>Бюджет Любарської селищної територіальної громади</t>
  </si>
  <si>
    <t>Бюджет Брониківської сільської територіальної громади</t>
  </si>
  <si>
    <t>Бюджет Піщівської сільської територіальної громади</t>
  </si>
  <si>
    <t xml:space="preserve">Бюджет Словечанської сільської територіальної громади </t>
  </si>
  <si>
    <t xml:space="preserve">Бюджет Овруцької міської територіальної громади </t>
  </si>
  <si>
    <t>Бюджет Курненської сільської територіальної громади</t>
  </si>
  <si>
    <t>Бюджет Пулинської селищної територіальної громади</t>
  </si>
  <si>
    <t>Бюджет Радомишльської міської територіальної громади</t>
  </si>
  <si>
    <t>Бюджет Глибочицької сільської територіальної громади</t>
  </si>
  <si>
    <t>Бюджет Оліївської сільської територіальної громади</t>
  </si>
  <si>
    <t>Бюджет Вільшанської сільської територіальної громади</t>
  </si>
  <si>
    <t>Бюджет Вчорайшенської сільської територіальної громади</t>
  </si>
  <si>
    <t>Бюджет Гришковецької селищної територіальної громади</t>
  </si>
  <si>
    <t>Бюджет Райгородоцької сільської територіальної громади</t>
  </si>
  <si>
    <t>Бюджет Чуднівської міської територіальної громади</t>
  </si>
  <si>
    <t>Бюджет Швайківської сільської територіальної громади</t>
  </si>
  <si>
    <t xml:space="preserve">Бюджет Житомирської міської територіальної громади </t>
  </si>
  <si>
    <t xml:space="preserve">Бюджет  Новоград-Волинської міської територіальної громади </t>
  </si>
  <si>
    <t>06554000000</t>
  </si>
  <si>
    <t xml:space="preserve">Бюджет Стриївської сільської територіальної громади </t>
  </si>
  <si>
    <t>06555000000</t>
  </si>
  <si>
    <t xml:space="preserve">Бюджет Харитонівської сільської територіальної громади </t>
  </si>
  <si>
    <t>06556000000</t>
  </si>
  <si>
    <t xml:space="preserve">Бюджет Старосілецької сільської територіальної громади </t>
  </si>
  <si>
    <t>06557000000</t>
  </si>
  <si>
    <t>Бюджет Андрушівської міської територіальної громади</t>
  </si>
  <si>
    <t>06558000000</t>
  </si>
  <si>
    <t>Бюджет Бердичівської міської територіальної громади</t>
  </si>
  <si>
    <t>06559000000</t>
  </si>
  <si>
    <t>Бюджет Березівської сільської територіальної громади</t>
  </si>
  <si>
    <t>06560000000</t>
  </si>
  <si>
    <t>Бюджет Волицької сільської територіальної громади</t>
  </si>
  <si>
    <t>06561000000</t>
  </si>
  <si>
    <t>Бюджет Гладковицької сільської територіальної громади</t>
  </si>
  <si>
    <t>06562000000</t>
  </si>
  <si>
    <t>Бюджет Городоцької селищної територіальної громади</t>
  </si>
  <si>
    <t>06563000000</t>
  </si>
  <si>
    <t>Бюджет Коростенської міської територіальної громади</t>
  </si>
  <si>
    <t>06564000000</t>
  </si>
  <si>
    <t>Бюджет Малинської міської територіальної громади</t>
  </si>
  <si>
    <t>06565000000</t>
  </si>
  <si>
    <t>Бюджет Новогуйвинської селищної територіальної громади</t>
  </si>
  <si>
    <t>06566000000</t>
  </si>
  <si>
    <t>Бюджет Романівської селищної територіальної громади</t>
  </si>
  <si>
    <t>06567000000</t>
  </si>
  <si>
    <t>Бюджет Ружинської селищної територіальної громади</t>
  </si>
  <si>
    <t>06568000000</t>
  </si>
  <si>
    <t>Бюджет Черняхівської селищної територіальної громади</t>
  </si>
  <si>
    <t>06569000000</t>
  </si>
  <si>
    <t>Бюджет Ярунської сільської територіальної громади</t>
  </si>
  <si>
    <t>заробітну плату з нарахуваннями педагогічних працівників закладів загальної середньої освіти приватної форми власності</t>
  </si>
  <si>
    <t>заробітну плату з нарахуваннями педагогічних працівників інклюзивно-ресурсних центрів</t>
  </si>
  <si>
    <t xml:space="preserve">заробітну плату з нарахуваннями  педагогічних працівників, залучених до занять з учнями, що знаходяться на тривалому лікуванні в закладах охорони здоров"я обласного підпорядкування </t>
  </si>
  <si>
    <t>803 400</t>
  </si>
  <si>
    <t>лікування хворих на цукровий і нецукровий діабет</t>
  </si>
  <si>
    <t>пільгове медичне обслуговування громадян, які постраждали внаслідок Чорнобильської катастрофи</t>
  </si>
  <si>
    <t>II. Трансферти із спеціального фонду бюджету</t>
  </si>
  <si>
    <t>з них на:</t>
  </si>
  <si>
    <t xml:space="preserve">УСЬОГО за розділами I, II, у тому числі: </t>
  </si>
  <si>
    <t>3718710</t>
  </si>
  <si>
    <t>Резервний фонд місцевого бюджету</t>
  </si>
  <si>
    <t>Контроль, всього</t>
  </si>
  <si>
    <t>КЕКВ 2620</t>
  </si>
  <si>
    <t>КЕКВ 3220</t>
  </si>
  <si>
    <t>Реконструкція операційного блоку  (ургентна операційна і відділення  анестезіології та інтенсивної терапії дітей старшого віку) Житомирської обласної дитячої лікарні за адресою: Житомирська область, Житомирський район, с.Станишівка, Сквирське шосе, 6 (коригування пкд)</t>
  </si>
  <si>
    <t>2021</t>
  </si>
  <si>
    <t>100</t>
  </si>
  <si>
    <t>Ремонтно-реставраційні роботи по будівлі Житомирського академічного обласного театру ляльок за адресою: вул. Михайлівська, 7 в м. Житомирі</t>
  </si>
  <si>
    <t>2021-2022</t>
  </si>
  <si>
    <t>2017-2021</t>
  </si>
  <si>
    <t>2019-2021</t>
  </si>
  <si>
    <t xml:space="preserve">Реконструкція будівлі Житомирського обласного онкологічного диспансеру по вул. Фещенко-Чопівського, 24/4 в м. Житомирі (термосанація) з прибудовою - коригування </t>
  </si>
  <si>
    <t>Реставраційно-ремонтні роботи по будівлі Житомирського академічного українського музично-драматичного театру ім.І.Кочерги за адресою: пл.Соборна, 6, м.Житомир</t>
  </si>
  <si>
    <t>50</t>
  </si>
  <si>
    <t>О.М. Дзюбенко</t>
  </si>
  <si>
    <t>8710</t>
  </si>
  <si>
    <t>Розподіл 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</si>
  <si>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фінансову підтримку КП "Футбольний клуб "Полісся" Житомирської міської ради</t>
  </si>
  <si>
    <t>нормативно-грошову оцінку та протиерозійні, гідротехнічні і протизсувні споруди</t>
  </si>
  <si>
    <t>виконання  Регіональної 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</si>
  <si>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>Програма економічного і соціального розвитку Житомирської області на 2021 рік</t>
  </si>
  <si>
    <t>Обласна програма розвитку футболу на 2018-2021 роки</t>
  </si>
  <si>
    <t>Програма розвитку агропромислового комплексу Житомирської області на 2021-2027 роки</t>
  </si>
  <si>
    <t>Комплексна Програма забезпечення пожежної та техногенної безпеки, захисту населення і територій Житомирської області від надзвичайних ситуацій на 2021-2025 роки</t>
  </si>
  <si>
    <t>Департамент охорони здоров’я Житомирської обласної державної адміністрації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</si>
  <si>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</si>
  <si>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</si>
  <si>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0611021</t>
  </si>
  <si>
    <t>0611022</t>
  </si>
  <si>
    <t>0611023</t>
  </si>
  <si>
    <t>0611031</t>
  </si>
  <si>
    <t>0611032</t>
  </si>
  <si>
    <t>0611033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</si>
  <si>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</si>
  <si>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</si>
  <si>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0611091</t>
  </si>
  <si>
    <t>0611092</t>
  </si>
  <si>
    <t>0611100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</si>
  <si>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</si>
  <si>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</si>
  <si>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0611101</t>
  </si>
  <si>
    <t>0611102</t>
  </si>
  <si>
    <t>0611142</t>
  </si>
  <si>
    <t>0711100</t>
  </si>
  <si>
    <t>0711101</t>
  </si>
  <si>
    <t>0711102</t>
  </si>
  <si>
    <t>0711110</t>
  </si>
  <si>
    <t>1011101</t>
  </si>
  <si>
    <t>1011102</t>
  </si>
  <si>
    <t>Співфінансування на проєкт "Поточний середній ремонт автомобільної дороги загального користування місцевого значення С062209 Забріддя-Городище км 0+000-км1+540, Житомирська область  (коригування)"</t>
  </si>
  <si>
    <t>Надання загальної середньої освіти за рахунок освітньої субвенції</t>
  </si>
  <si>
    <t>0211120</t>
  </si>
  <si>
    <t xml:space="preserve">Співфінансування капітального ремонту дороги С061601 (Квітневе-Кошляки) </t>
  </si>
  <si>
    <t>Усього по місцевих бюджетах:</t>
  </si>
  <si>
    <t xml:space="preserve">                 Субвенції з місцевих бюджетів до обласного бюджету на співфінансування інвестиційних проектів на 2021 рік</t>
  </si>
  <si>
    <t>Загальний фонд +Спеціальний фонд (Додаток 1)</t>
  </si>
  <si>
    <t>Загальний фонд +Спеціальний фонд (Додаток 5Д)</t>
  </si>
  <si>
    <t>1100</t>
  </si>
  <si>
    <t xml:space="preserve">Утримання та забезпечення діяльності центрів соціальних служб </t>
  </si>
  <si>
    <t>1011100</t>
  </si>
  <si>
    <t>Фінансова підтримка регіональних всеукраїнських об"єднань фізкультурно-спортивної спрямованості для проведення навчально-тренувальної та спортивної роботи</t>
  </si>
  <si>
    <t>Фінансова підтримка регіональних осередків всеукраїнських об"єднань фізкультурно-спортивної спрямованості у здійсненні фізкультурно-масових заходів серед населення регіону</t>
  </si>
  <si>
    <t>Фінансова підтримка на утримання місцевих осередків (рад) всеукраїнських об"єднань фізкультурно-спортивної спрямованості</t>
  </si>
  <si>
    <t>2011-2020</t>
  </si>
  <si>
    <t>Субвенції з місцевих бюджетів до обласного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на 2021 рік</t>
  </si>
  <si>
    <t>Рішення обласної ради від 24.12.2020 № 15</t>
  </si>
  <si>
    <t>Рішення обласної ради від 24.12.2020 № 30</t>
  </si>
  <si>
    <t>Рішення обласної ради від 24.12.2020 № 17</t>
  </si>
  <si>
    <t>Рішення обласної ради від 24.12.2020 № 19</t>
  </si>
  <si>
    <t>Рішення обласної ради від 24.12.2020 № 20</t>
  </si>
  <si>
    <t>Рішення обласної ради від 24.12.2020 № 21</t>
  </si>
  <si>
    <t>Рішення обласної ради від 24.12.2020 № 22</t>
  </si>
  <si>
    <t>Рішення обласної ради від 24.12.2020 № 23</t>
  </si>
  <si>
    <t>Рішення обласної ради від 24.12.2020 № 24</t>
  </si>
  <si>
    <t>Рішення обласної ради від 24.12.2020 № 25</t>
  </si>
  <si>
    <t>Рішення обласної ради від 24.12.2020 № 27</t>
  </si>
  <si>
    <t>Рішення обласної ради від 24.12.2020 № 28</t>
  </si>
  <si>
    <t>Рішення обласної ради від 24.12.2020 № 31</t>
  </si>
  <si>
    <t xml:space="preserve">Обласна цільова Програма підтримки сімї, забезпечення гендерної рівності на 2021 рік </t>
  </si>
  <si>
    <t>Обласна цільова Програма запобігання, протидії домашньому насильству та торгівлі людьми на 2021 рік</t>
  </si>
  <si>
    <t xml:space="preserve">Програма економічного і соціального розвитку Житомирської області на 2021 рік </t>
  </si>
  <si>
    <t xml:space="preserve">Обласна програма «Розвиток молодіжної політики Житомирщини» на 2021-2025 роки </t>
  </si>
  <si>
    <t>Обласна цільова програма розвитку туризму в Житомирській області на 2021-2023 роки</t>
  </si>
  <si>
    <t xml:space="preserve">Програма охорони та збереження культурної спадщини
Житомирської області на 2021-2022 роки </t>
  </si>
  <si>
    <t>«Обласна комплексна програма розвитку фізичної культури і спорту" на 2021-2024 роки</t>
  </si>
  <si>
    <t>Інші програми, заклади та заходи у сфері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</si>
  <si>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</si>
  <si>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 придбання житла</t>
  </si>
  <si>
    <t>Співфінансування проєкту "Олевська гімназія по вул.Інтернаціональній, 34 в м.Олевськ Житомирської області - будівництво (коригування)"</t>
  </si>
  <si>
    <t xml:space="preserve">Співфінансування проєкту "Нове будівництво дитячого садочку за адресою: вул.Соборна, 30, смт Чоповичі Малинського району Житомирської області. Коригування" </t>
  </si>
  <si>
    <t>2020-2021</t>
  </si>
  <si>
    <t>Реконструкція лікувального корпусу (дитяче відділення) в обласному протитуберкульозному диспансері Житомирської обласної ради під інфекційне відділення за адресою: смт. Гуйва, вул. Бердичівська, 64 Житомирського району Житомирської області</t>
  </si>
  <si>
    <t>2020-2022</t>
  </si>
  <si>
    <t>62</t>
  </si>
  <si>
    <t>78</t>
  </si>
  <si>
    <t>57</t>
  </si>
  <si>
    <t>24</t>
  </si>
  <si>
    <t>Співфінансування проєкту "Реконструкція Новоборівського загальноосвітнього навчального закладу I-III ступенів - ліцею по вул. Освіти, 7 смт Нова Борова, Хорошівського району, Житомирської області (Коригування)"</t>
  </si>
  <si>
    <t>Співфінансування проєкту "Реконструкція термомодернізація Новоборівського Центру розвитку дитини "Сонечко"  по вул. Незалежності, 26а, смт Нова Борова, Хорошівського району, Житомирської області. Коригування"</t>
  </si>
  <si>
    <t>Додаток 1.2</t>
  </si>
  <si>
    <t>89</t>
  </si>
  <si>
    <t>96</t>
  </si>
  <si>
    <t>Рішення обласної ради від 23.12.2016 № 418, із змінами</t>
  </si>
  <si>
    <t>Програма забезпечення депутатської діяльності, проведення конкурсів та нагород Житомирської обласної ради на 2021 рік</t>
  </si>
  <si>
    <t xml:space="preserve">Обласна Програма  «Здоров’я населення Житомирщини» на 2021 рік
</t>
  </si>
  <si>
    <t>Обласна програма з національно-патріотичного виховання дітей та молоді на 2018-2021 роки</t>
  </si>
  <si>
    <t xml:space="preserve">Програма соціальної підтримки учасників АТО/ООС, родин загиблих, померлих, зниклих безвісти учасників АТО/ООС та Героїв Небесної Сотні на 2021 рік </t>
  </si>
  <si>
    <t>Обласна програма охорони навколишнього природного середовища в Житомирській області на 2018-2022 роки</t>
  </si>
  <si>
    <t>Програма розвитку дорожньої інфраструктури і фінансування робіт, пов'язаних із реконструкцією, ремонтом та утриманням автомобільних доріг в Житомирській області на 2019-2021 роки</t>
  </si>
  <si>
    <t>Співфінансування на проєкт " Поточний середній ремонт автомобільної дороги загального користування місцевого значення С060659 Гадзинка-Городище км 1+000-км 3+000, Житомирська область (коригування)"</t>
  </si>
  <si>
    <t>53</t>
  </si>
  <si>
    <t>Служба у справах дітей Житомирської обласної державної адміністрації</t>
  </si>
  <si>
    <t xml:space="preserve">від                      № </t>
  </si>
  <si>
    <t>закупівлю кисневих концентраторів (видатки розвитку)</t>
  </si>
  <si>
    <t>Департамент соціального захисту Житомирської обласної державної адміністрації</t>
  </si>
  <si>
    <t>співфінансування на придбання шкільних автобусів для Баранівської міської територіальної громади</t>
  </si>
  <si>
    <t>КНП "Житомирська обласна дитяча клінічна лікарня" для придбання металопластикових вікон та дверей</t>
  </si>
  <si>
    <t>КНП "Житомирська обласна дитяча клінічна лікарня" для придбання кондиціонеру</t>
  </si>
  <si>
    <t>На облаштування соляної кімнати Радомишльській санаторній школі</t>
  </si>
  <si>
    <t>На проведення ремонтних робіт бокової стінки навчального корпусу №2 Радомишльського професійного ліцею</t>
  </si>
  <si>
    <t>Співфінансування придбання шкільного автобуса для ОНЗ "Квітнева ЗОШ I-III ступенів"</t>
  </si>
  <si>
    <t>придбання матеріалів на облаштування спортивного майданчика із штучним покриттям у ДНЗ "Новоград-Волинське вище професійне училище"</t>
  </si>
  <si>
    <t>придбання матеріалів для адаптації котельні до роботи басейну НВПЕТ в неопалювальний період</t>
  </si>
  <si>
    <t>на співфінансування для придбання шкільного автобуса</t>
  </si>
  <si>
    <t>співфінансування інвестиційних проєктів "Амбулаторія на 1-2 лікаря з житлом по вул. Зарудня, 30 у с. Липне Любарського району Житомирської області - будівництво". (Коригування)</t>
  </si>
  <si>
    <t>Реконструкція Комунального некомерційного підприємства "Коростенська центральна міська клінічна лікарня Коростенської міської ради" з будівництвом Хірургічного корпусу по вулиці Амосова Миколи, 8 в м. Коростень (1 пусковий комплекс - приймальне відділення екстреної медичної допомоги)</t>
  </si>
  <si>
    <t>співфінансування об'єкту "Амбулаторія на 1-2 лікаря з житлом" по вул. Центральній 4а, у с.Курне, Пулинського району - будівництво</t>
  </si>
  <si>
    <t xml:space="preserve">співфінансування на "Реконструкція частини приміщень першого поверху приймального відділення КНП "Овруцька міська лікарня" Овруцької міської ради під відділення екстреної медичної допомоги за адресою: вул. Т.Шевченка 106, м. Овруч, Житомирської області" </t>
  </si>
  <si>
    <t>співфінансування на "Реконструкція стадіону "Юність" в м. Овруч Житомирської області</t>
  </si>
  <si>
    <t>Співфінансування проєкту "Реконструкція майнового комплексу стадіону "Колос" по вул. Промислова, 8-а в м. Олевськ, Житомирська область" (коригування)</t>
  </si>
  <si>
    <t>Співфінансування по об'єкту "Амбулаторія на 1-2 лікаря з житлом по вул. Соборна, 23 у с. Райгородок Бердичівського району Житомирської області - будівництво"</t>
  </si>
  <si>
    <t>на співфінансування інвестиційних проєктів (Будівництво хірургічного корпусу Новоград-Волинського міськрайонного територіального медичного об'єднання на вул. Медведєва, 13 (Наталії Оржевської, 13) в м. Новограді-Волинському Житомирської області)</t>
  </si>
  <si>
    <t>на співфінансування інвестиційних проєктів (коригування проєктної документації за проєктом "Будівництво хірургічного корпусу комунального некомерційного підприємства "Новоград-Волинське міськрайонне територіальне медичне об'єднання" на вул. Наталії Оржевської, 13 в м. Новограді-Волинському Житомирської області")</t>
  </si>
  <si>
    <t>на співфінансування будівництва амбулаторії ПМД на 1-2 лікаря з житлом по вул.Зоряній в с. Оліївка №72 А південний схід с. Сонячне, Житомирського району Житомирської області</t>
  </si>
  <si>
    <t>на співфінансування інвестиційних проєктів по об'єкту "Реконструкція приміщень для розміщення відділення невідкладної (екстреної) медичної допомоги КП "Лікарня №1" за адресою: м. Житомир, вул.В.Бердичівська, 70".</t>
  </si>
  <si>
    <t>співфінансування інвестиційного проєкту" Будівництво амбулаторії на 1-2 лікаря з житлом по вул. Миру, 9 с.Ірша</t>
  </si>
  <si>
    <t>виготовлення проектно-коштористної документації на ремонт ділянки дороги Кілки-Волосівка (С-062308) протяжністю 5,1 км в сумі 300000 грн. та дороги Карпівці-Бейзимівка (С-062303) протяжністю 2,7 км в сумі 130000 грн.</t>
  </si>
  <si>
    <t>Надходження від орендної плати за користування майновим комплексом та іншим майном, що перебуває в комунальній власності</t>
  </si>
  <si>
    <t xml:space="preserve">                Інші субвенції з місцевих бюджетів до обласного бюджету на 2021 рік</t>
  </si>
  <si>
    <t>Обласна програма оздоровлення та відпочинку дітей на 2021-2022 роки</t>
  </si>
  <si>
    <t>Рішення обласної ради від 24.12.2020 № 29</t>
  </si>
  <si>
    <t>2713242</t>
  </si>
  <si>
    <t>0711104</t>
  </si>
  <si>
    <t>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</si>
  <si>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Департамент освіти і науки Житомирської обласної державної адміністрації</t>
  </si>
  <si>
    <t>0611060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</si>
  <si>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</si>
  <si>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</si>
  <si>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0611063</t>
  </si>
  <si>
    <t>0611040</t>
  </si>
  <si>
    <t>0611046</t>
  </si>
  <si>
    <t>Надання загальної середньої освіти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</si>
  <si>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Централізовані заходи у сфері освіти</t>
  </si>
  <si>
    <t>0611190</t>
  </si>
  <si>
    <t>0611192</t>
  </si>
  <si>
    <t>0611210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</si>
  <si>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</si>
  <si>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</si>
  <si>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</si>
  <si>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</si>
  <si>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</si>
  <si>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1610180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</si>
  <si>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</si>
  <si>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1046</t>
  </si>
  <si>
    <t>Програма розвитку системи освіти Житомирської області на 2021-2025 роки</t>
  </si>
  <si>
    <t>1210</t>
  </si>
  <si>
    <t>Обласна комплексна програма розвитку фізичної культури і спорту на 2021-2024 роки</t>
  </si>
  <si>
    <t>Програма охорони та збереження культурної спадщини Житомирської області на 2021-2022 роки</t>
  </si>
  <si>
    <t xml:space="preserve"> Комплексна Програма забезпечення пожежної та техногенної безпеки, захисту населення і територій Житомирської області від надзвичайних ситуацій на 2021-2025 роки.</t>
  </si>
  <si>
    <t>Програма надання матеріально-технічної 
допомоги Житомирському обласному територіальному
центру комплектування та соціальної підтримки на 2021-2023 роки</t>
  </si>
  <si>
    <t>Рішення обласної ради від 24.12.2020 № 33</t>
  </si>
  <si>
    <t>Програма забезпечення виконання
Житомирською обласною державною
адміністрацією повноважень, делегованих
Житомирською обласною радою на 2021-2022 роки</t>
  </si>
  <si>
    <t>Рішення обласної ради від 24.12.2020 № 18</t>
  </si>
  <si>
    <t>Комплексна программа забезпечення охорони прав і свобод людини, протидії злочинності, підтримки публічної безпеки і порядку у Житомирській області на 2021-2025 роки</t>
  </si>
  <si>
    <t xml:space="preserve">Проект рішення обласної ради від 27.05.2021 № </t>
  </si>
  <si>
    <t>Додаток 1.3</t>
  </si>
  <si>
    <t>Програма проведення інвентаризації земель на території Житомирської області на 2021 рік</t>
  </si>
  <si>
    <t>Субвенція з місцевого бюджету за рахунок залишку коштів освітньої субвенції, що утворився на початок бюджетного періоду (видатки розвитку)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</si>
  <si>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</si>
  <si>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 відповідної субвенції з державного бюджету (видатки споживання)</t>
  </si>
  <si>
    <t>для закладів загальної середньої освіти</t>
  </si>
  <si>
    <t>для закладів дошкільної освіти</t>
  </si>
  <si>
    <t>Оснащення ЗНЗ з поглибленим вивченням природничих та математичних предметів (спеціалізованих шкіл (шкіл-інтернатів))  I-III ступенів з поглибленим вивченням окремих предметів та курсів, гімназій (гімназій-інтернатів), колегіумів (колегіумів-інтернатів), ліцеїв (ліцеїв-інтернатів) та опорних закладів засобами навчання, у т.ч. кабінетами фізики, хімії, біології, географії, математики, навчальними комп'ютерними комплексами з мультимедійними засобами навчання; впровадження енергозберігаючих технологій</t>
  </si>
  <si>
    <t>Ремонт та придбання обладнання для їдалень (харчоблоків) закладів загальної середньої освіти</t>
  </si>
  <si>
    <t>Видатки споживання</t>
  </si>
  <si>
    <t>Видатки розвитку</t>
  </si>
  <si>
    <t>Будівництво освітніх установ та закладів</t>
  </si>
  <si>
    <t xml:space="preserve">Реконструкція частини будівлі ЗОШ №13 під туалет з надбудовою другого поверху по вул. Селезньова, 101 в м.Коростені </t>
  </si>
  <si>
    <t>Будівництво медичних установ та закладів</t>
  </si>
  <si>
    <t>Реконструкція приймального відділення обласної  клінічної  лікарні ім. О.Ф. Гербачевського по вул. Червоного  Хреста в.и. Житомирі</t>
  </si>
  <si>
    <t>2019-2022</t>
  </si>
  <si>
    <t xml:space="preserve"> Будівництво хірургічного корпусу Новогра-Волинского міськрайонного територіального медичного об"єднання  на вул.Медведева,13 (Наталії Оржевської,13) в м.Новоград- Валинський Житомирської області (Коригування проектної документації)</t>
  </si>
  <si>
    <t xml:space="preserve"> Будівництво хірургічного корпусу Новогра-Волинского міськрайонного територіального медичного об"єднання  на вул.Медведєва,13 (Наталії Оржевської,13) в м.Новоград- Валинський Житомирської області)</t>
  </si>
  <si>
    <t>2011-2023</t>
  </si>
  <si>
    <t>Будівництво споруд, установ та закладів фізичної культури і спорту</t>
  </si>
  <si>
    <t>Реконструкція футбольного поля та благоустрій території центрального стадіону по вул. Фещенка-Чопівського, 18 - корегування. ПКД</t>
  </si>
  <si>
    <t xml:space="preserve">Коригування ПКД "Ценральний стадіон в м.Житомир. Реконструкція західної трибуни" </t>
  </si>
  <si>
    <t>Реконструкція  стадіону " Юність" м.Овруч</t>
  </si>
  <si>
    <t>Будівництво інших об"єктів комунальної власності</t>
  </si>
  <si>
    <t>Реконструкція частини Майдану Соборного у м. Житомирі зі встановлення флагштоку Державного прапору України (виготовлення проектно-кошторисної документації)</t>
  </si>
  <si>
    <t>Реконструкція та розширення площі літературно-меморіального музею Лесі Українки по вул. Соборності, 76/2 в м. Новоград-Волинському</t>
  </si>
  <si>
    <t>Реконструкція приміщень обласної клінічної лікарні ім. О.Ф.Гербачевського під відділення анастезіології та інтенсивної терапії для післяопераційних хворих, відділення неврології з нейрореанімацією по вул. Червоного Хреста,3 у м. Житомирі (коригування)</t>
  </si>
  <si>
    <t xml:space="preserve">Капітальний ремонт будівлі басейну Житомирської дитячо-юнацької спортивної школи "Авангард" за адресою: Старий Бульвар, 9 в м.Житомирі" </t>
  </si>
  <si>
    <t>Нове будівництво дитячого садочку за адресою: вул. Соборна, 30,  смт. Чоповичі Малинського району Житомирської області. Коригування</t>
  </si>
  <si>
    <t>Реконструкція Новоборівського загальноосвітнього навчального закладу І-ІІІ ступенів-ліцею по  вул. Освіти, 7 смт Нова Борова, Хорошівського району, Житомирської області (Коригування)</t>
  </si>
  <si>
    <t>97</t>
  </si>
  <si>
    <t>Реконструкція термомодернізація Новоборівського Центру розвитку дитини "Сонечко" по вул. Незалежності, 26а, смт. Нова Борова, Хорошівського району, Житомирської області. Коригування</t>
  </si>
  <si>
    <t>Олевська гімназія по вул. Інтернаціональній, 34 в м. Олевськ Житомирської області - будівництво (коригування)</t>
  </si>
  <si>
    <t>Реконструкція майнового комплексу стадіону "Колос" по вул.Промислова, 8-а в м.Олевськ, Житомирська область" (коригування)</t>
  </si>
  <si>
    <t>2018-2022</t>
  </si>
  <si>
    <t>38</t>
  </si>
  <si>
    <t>2018- 2021</t>
  </si>
  <si>
    <t>Амбулаторія на 1-2 лікаря з житлом по вул. Центральна, 6 у с. Підлуби Ємільчинського району Житомирської області - будівництво (Коригування)</t>
  </si>
  <si>
    <t xml:space="preserve">Амбулаторія на 1-2 лікаря з житлом по вул. Центральній,4а у с. Курне Пулинського району  - будівництво. </t>
  </si>
  <si>
    <t>1617380</t>
  </si>
  <si>
    <t>7380</t>
  </si>
  <si>
    <t>Виконання інвестиційних проектів за рахунок інших субвенцій з державного бюджету</t>
  </si>
  <si>
    <t xml:space="preserve">Реконструкція частини радіологічного відділення КНП «Житомирський обласний онкологічний диспансер» Житомирської обласної ради з встановленням медичного лінійного прискорювача та КТ в м. Житомир, вул. Фещенка-Чопівського 24/4 </t>
  </si>
  <si>
    <t>Виготовлення проектно-кошторисної документації по об"єкту "Ремонтно-реставраційні роботи меморіального будинку - музею академіка С.П.Корольова за адресою вул. Дмитрівська, 5 у м.Житомир"</t>
  </si>
  <si>
    <t>Виготовлення проектно-кошторисної документації по об"єкту "Капітальний ремонт музею космонавтики ім. С.П. Корольова за адресою вул. Дмитрівська, 2 м. Житомир"</t>
  </si>
  <si>
    <t xml:space="preserve">Перший заступник                                                                                                                                                          </t>
  </si>
  <si>
    <t>голови обласної ради</t>
  </si>
  <si>
    <t>О.М.Дзюбенко</t>
  </si>
  <si>
    <t xml:space="preserve"> Перший заступник </t>
  </si>
  <si>
    <t xml:space="preserve">  Перший заступник </t>
  </si>
  <si>
    <t xml:space="preserve">    голови обласної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</si>
</sst>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2" formatCode="_-* #,##0.00_р_._-;\-* #,##0.00_р_._-;_-* &quot;-&quot;??_р_._-;_-@_-"/>
    <numFmt numFmtId="183" formatCode="0.0"/>
    <numFmt numFmtId="186" formatCode="#,##0.0"/>
    <numFmt numFmtId="190" formatCode="#,##0.00000"/>
    <numFmt numFmtId="191" formatCode="#,##0.000000"/>
  </numFmts>
  <fonts count="13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8"/>
      <name val="Arial Cyr"/>
      <charset val="204"/>
    </font>
    <font>
      <sz val="18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name val="Arial Cyr"/>
      <charset val="204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  <charset val="204"/>
    </font>
    <font>
      <b/>
      <sz val="16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charset val="204"/>
    </font>
    <font>
      <sz val="14"/>
      <color indexed="10"/>
      <name val="Arial Cyr"/>
      <charset val="204"/>
    </font>
    <font>
      <b/>
      <sz val="10"/>
      <color indexed="10"/>
      <name val="Arial Cyr"/>
      <charset val="204"/>
    </font>
    <font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1"/>
      <color indexed="10"/>
      <name val="Times New Roman"/>
      <family val="1"/>
      <charset val="204"/>
    </font>
    <font>
      <sz val="10"/>
      <name val="Helv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charset val="204"/>
    </font>
    <font>
      <i/>
      <sz val="18"/>
      <name val="Arial Cyr"/>
      <charset val="204"/>
    </font>
    <font>
      <i/>
      <sz val="14"/>
      <name val="Times New Roman"/>
      <family val="1"/>
      <charset val="204"/>
    </font>
    <font>
      <sz val="12"/>
      <color indexed="10"/>
      <name val="Arial Cyr"/>
      <charset val="204"/>
    </font>
    <font>
      <b/>
      <i/>
      <sz val="12"/>
      <color indexed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0"/>
      <name val="Arial Cyr"/>
      <family val="2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4"/>
      <color indexed="36"/>
      <name val="Times New Roman"/>
      <family val="1"/>
      <charset val="204"/>
    </font>
    <font>
      <i/>
      <sz val="11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53"/>
      <name val="Arial Cyr"/>
      <charset val="204"/>
    </font>
    <font>
      <vertAlign val="superscript"/>
      <sz val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i/>
      <sz val="10"/>
      <name val="Times New Roman Cyr"/>
      <charset val="204"/>
    </font>
    <font>
      <sz val="11"/>
      <name val="Times New Roman CYR"/>
      <charset val="204"/>
    </font>
    <font>
      <b/>
      <sz val="20"/>
      <name val="Times New Roman"/>
      <family val="1"/>
      <charset val="204"/>
    </font>
    <font>
      <sz val="20"/>
      <color indexed="10"/>
      <name val="Arial Cyr"/>
      <charset val="204"/>
    </font>
    <font>
      <b/>
      <i/>
      <sz val="18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3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rgb="FFFFC00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 Cyr"/>
      <charset val="204"/>
    </font>
    <font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FF00"/>
      <name val="Arial Cyr"/>
      <family val="2"/>
      <charset val="204"/>
    </font>
    <font>
      <b/>
      <sz val="12"/>
      <color theme="9" tint="-0.249977111117893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Arial Cyr"/>
      <charset val="204"/>
    </font>
    <font>
      <b/>
      <sz val="14"/>
      <color rgb="FFFF0000"/>
      <name val="Arial Cyr"/>
      <charset val="204"/>
    </font>
    <font>
      <b/>
      <i/>
      <sz val="14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4"/>
      <color rgb="FF0070C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46" fillId="0" borderId="0"/>
    <xf numFmtId="0" fontId="46" fillId="0" borderId="0"/>
    <xf numFmtId="0" fontId="11" fillId="0" borderId="0"/>
    <xf numFmtId="0" fontId="46" fillId="0" borderId="0"/>
    <xf numFmtId="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</cellStyleXfs>
  <cellXfs count="13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Border="1"/>
    <xf numFmtId="183" fontId="5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83" fontId="5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183" fontId="5" fillId="0" borderId="0" xfId="0" applyNumberFormat="1" applyFont="1" applyBorder="1"/>
    <xf numFmtId="0" fontId="12" fillId="0" borderId="0" xfId="0" applyFont="1"/>
    <xf numFmtId="0" fontId="5" fillId="0" borderId="0" xfId="0" applyFont="1" applyAlignme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Fill="1"/>
    <xf numFmtId="0" fontId="8" fillId="0" borderId="0" xfId="0" applyFont="1" applyAlignment="1"/>
    <xf numFmtId="0" fontId="4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21" fillId="0" borderId="0" xfId="0" applyFont="1" applyFill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vertical="top" wrapText="1"/>
    </xf>
    <xf numFmtId="0" fontId="8" fillId="0" borderId="0" xfId="0" applyFont="1" applyBorder="1"/>
    <xf numFmtId="0" fontId="26" fillId="0" borderId="0" xfId="0" applyFont="1"/>
    <xf numFmtId="0" fontId="15" fillId="2" borderId="1" xfId="0" applyFont="1" applyFill="1" applyBorder="1" applyAlignment="1">
      <alignment horizontal="left" vertical="top" wrapText="1" shrinkToFi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 shrinkToFit="1"/>
    </xf>
    <xf numFmtId="0" fontId="15" fillId="2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left" vertical="top" wrapText="1" shrinkToFit="1"/>
    </xf>
    <xf numFmtId="49" fontId="23" fillId="2" borderId="1" xfId="0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 wrapText="1" shrinkToFit="1"/>
    </xf>
    <xf numFmtId="3" fontId="15" fillId="0" borderId="1" xfId="0" applyNumberFormat="1" applyFont="1" applyFill="1" applyBorder="1" applyAlignment="1">
      <alignment horizontal="right" vertical="top"/>
    </xf>
    <xf numFmtId="3" fontId="24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left"/>
    </xf>
    <xf numFmtId="0" fontId="1" fillId="0" borderId="0" xfId="0" applyFont="1" applyFill="1"/>
    <xf numFmtId="0" fontId="28" fillId="0" borderId="1" xfId="0" applyFont="1" applyFill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20" fillId="0" borderId="0" xfId="0" applyFont="1"/>
    <xf numFmtId="0" fontId="13" fillId="0" borderId="0" xfId="0" applyFont="1"/>
    <xf numFmtId="4" fontId="0" fillId="0" borderId="0" xfId="0" applyNumberFormat="1"/>
    <xf numFmtId="0" fontId="37" fillId="0" borderId="0" xfId="0" applyFont="1"/>
    <xf numFmtId="0" fontId="39" fillId="0" borderId="0" xfId="0" applyFont="1"/>
    <xf numFmtId="4" fontId="13" fillId="0" borderId="1" xfId="0" applyNumberFormat="1" applyFont="1" applyBorder="1" applyAlignment="1">
      <alignment horizontal="center"/>
    </xf>
    <xf numFmtId="3" fontId="0" fillId="0" borderId="0" xfId="0" applyNumberFormat="1" applyFill="1"/>
    <xf numFmtId="0" fontId="21" fillId="3" borderId="0" xfId="0" applyFont="1" applyFill="1"/>
    <xf numFmtId="0" fontId="21" fillId="0" borderId="0" xfId="0" applyFont="1" applyFill="1" applyBorder="1"/>
    <xf numFmtId="0" fontId="8" fillId="0" borderId="0" xfId="0" applyFont="1" applyFill="1"/>
    <xf numFmtId="3" fontId="15" fillId="0" borderId="3" xfId="0" applyNumberFormat="1" applyFont="1" applyFill="1" applyBorder="1" applyAlignment="1">
      <alignment horizontal="right" vertical="top" wrapText="1"/>
    </xf>
    <xf numFmtId="3" fontId="15" fillId="0" borderId="3" xfId="0" applyNumberFormat="1" applyFont="1" applyFill="1" applyBorder="1" applyAlignment="1">
      <alignment horizontal="right" vertical="top"/>
    </xf>
    <xf numFmtId="0" fontId="15" fillId="0" borderId="0" xfId="0" applyFont="1" applyFill="1" applyAlignment="1"/>
    <xf numFmtId="0" fontId="44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5" fillId="0" borderId="0" xfId="5" applyFont="1" applyAlignment="1">
      <alignment horizontal="centerContinuous"/>
    </xf>
    <xf numFmtId="0" fontId="8" fillId="0" borderId="0" xfId="5" applyFont="1" applyAlignment="1"/>
    <xf numFmtId="0" fontId="1" fillId="0" borderId="0" xfId="5" applyFont="1"/>
    <xf numFmtId="0" fontId="11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right"/>
    </xf>
    <xf numFmtId="0" fontId="15" fillId="0" borderId="1" xfId="5" applyFont="1" applyBorder="1" applyAlignment="1">
      <alignment horizontal="center"/>
    </xf>
    <xf numFmtId="0" fontId="23" fillId="0" borderId="1" xfId="5" applyFont="1" applyBorder="1" applyAlignment="1">
      <alignment horizontal="center"/>
    </xf>
    <xf numFmtId="3" fontId="23" fillId="0" borderId="1" xfId="5" applyNumberFormat="1" applyFont="1" applyBorder="1"/>
    <xf numFmtId="0" fontId="23" fillId="0" borderId="1" xfId="5" applyFont="1" applyBorder="1" applyAlignment="1">
      <alignment horizontal="justify" wrapText="1"/>
    </xf>
    <xf numFmtId="0" fontId="25" fillId="0" borderId="1" xfId="5" applyFont="1" applyBorder="1" applyAlignment="1">
      <alignment horizontal="center"/>
    </xf>
    <xf numFmtId="0" fontId="25" fillId="0" borderId="1" xfId="5" applyFont="1" applyBorder="1"/>
    <xf numFmtId="3" fontId="25" fillId="0" borderId="1" xfId="5" applyNumberFormat="1" applyFont="1" applyBorder="1"/>
    <xf numFmtId="0" fontId="47" fillId="0" borderId="0" xfId="5" applyFont="1"/>
    <xf numFmtId="0" fontId="48" fillId="0" borderId="0" xfId="5" applyFont="1"/>
    <xf numFmtId="1" fontId="22" fillId="0" borderId="1" xfId="5" applyNumberFormat="1" applyFont="1" applyBorder="1" applyAlignment="1">
      <alignment horizontal="center" vertical="center"/>
    </xf>
    <xf numFmtId="0" fontId="22" fillId="0" borderId="1" xfId="5" applyFont="1" applyBorder="1" applyAlignment="1">
      <alignment vertical="center" wrapText="1"/>
    </xf>
    <xf numFmtId="3" fontId="15" fillId="0" borderId="1" xfId="5" applyNumberFormat="1" applyFont="1" applyBorder="1"/>
    <xf numFmtId="0" fontId="25" fillId="0" borderId="1" xfId="5" applyFont="1" applyBorder="1" applyAlignment="1">
      <alignment horizontal="justify" wrapText="1"/>
    </xf>
    <xf numFmtId="0" fontId="15" fillId="0" borderId="1" xfId="5" applyFont="1" applyBorder="1" applyAlignment="1">
      <alignment horizontal="justify" wrapText="1"/>
    </xf>
    <xf numFmtId="0" fontId="23" fillId="0" borderId="1" xfId="5" applyFont="1" applyBorder="1"/>
    <xf numFmtId="0" fontId="49" fillId="0" borderId="0" xfId="5" applyFont="1"/>
    <xf numFmtId="0" fontId="50" fillId="0" borderId="0" xfId="5" applyFont="1"/>
    <xf numFmtId="0" fontId="51" fillId="0" borderId="1" xfId="5" applyFont="1" applyBorder="1" applyAlignment="1">
      <alignment vertical="center" wrapText="1"/>
    </xf>
    <xf numFmtId="0" fontId="14" fillId="0" borderId="0" xfId="5" applyFont="1"/>
    <xf numFmtId="0" fontId="12" fillId="0" borderId="0" xfId="5" applyFont="1"/>
    <xf numFmtId="0" fontId="52" fillId="0" borderId="1" xfId="5" applyFont="1" applyBorder="1" applyAlignment="1">
      <alignment vertical="center" wrapText="1"/>
    </xf>
    <xf numFmtId="0" fontId="23" fillId="0" borderId="1" xfId="5" applyFont="1" applyBorder="1" applyAlignment="1">
      <alignment horizontal="center" wrapText="1"/>
    </xf>
    <xf numFmtId="0" fontId="15" fillId="0" borderId="1" xfId="5" applyFont="1" applyBorder="1" applyAlignment="1">
      <alignment horizontal="justify" vertical="center" wrapText="1"/>
    </xf>
    <xf numFmtId="0" fontId="25" fillId="0" borderId="1" xfId="5" applyFont="1" applyBorder="1" applyAlignment="1">
      <alignment horizontal="left" wrapText="1"/>
    </xf>
    <xf numFmtId="0" fontId="15" fillId="0" borderId="1" xfId="5" applyFont="1" applyBorder="1"/>
    <xf numFmtId="3" fontId="11" fillId="0" borderId="0" xfId="5" applyNumberFormat="1" applyFont="1"/>
    <xf numFmtId="0" fontId="52" fillId="0" borderId="0" xfId="5" applyFont="1"/>
    <xf numFmtId="0" fontId="15" fillId="0" borderId="1" xfId="5" applyFont="1" applyBorder="1" applyAlignment="1">
      <alignment wrapText="1"/>
    </xf>
    <xf numFmtId="0" fontId="25" fillId="0" borderId="1" xfId="5" applyFont="1" applyBorder="1" applyAlignment="1">
      <alignment wrapText="1"/>
    </xf>
    <xf numFmtId="0" fontId="15" fillId="0" borderId="1" xfId="5" applyFont="1" applyBorder="1" applyAlignment="1">
      <alignment horizontal="center" vertical="justify"/>
    </xf>
    <xf numFmtId="0" fontId="15" fillId="0" borderId="1" xfId="5" applyFont="1" applyBorder="1" applyAlignment="1">
      <alignment horizontal="center" vertical="top"/>
    </xf>
    <xf numFmtId="4" fontId="15" fillId="0" borderId="1" xfId="5" applyNumberFormat="1" applyFont="1" applyBorder="1"/>
    <xf numFmtId="0" fontId="15" fillId="0" borderId="0" xfId="5" applyFont="1" applyBorder="1"/>
    <xf numFmtId="3" fontId="23" fillId="0" borderId="0" xfId="5" applyNumberFormat="1" applyFont="1" applyBorder="1"/>
    <xf numFmtId="0" fontId="8" fillId="0" borderId="0" xfId="5" applyFont="1" applyBorder="1"/>
    <xf numFmtId="0" fontId="26" fillId="0" borderId="0" xfId="5" applyFont="1"/>
    <xf numFmtId="0" fontId="13" fillId="0" borderId="0" xfId="5" applyFont="1" applyBorder="1"/>
    <xf numFmtId="0" fontId="53" fillId="0" borderId="0" xfId="5" applyFont="1"/>
    <xf numFmtId="0" fontId="15" fillId="0" borderId="1" xfId="8" applyFont="1" applyBorder="1" applyAlignment="1">
      <alignment horizontal="justify" vertical="top" wrapText="1"/>
    </xf>
    <xf numFmtId="0" fontId="15" fillId="0" borderId="1" xfId="8" applyFont="1" applyBorder="1" applyAlignment="1">
      <alignment vertical="top" wrapText="1"/>
    </xf>
    <xf numFmtId="0" fontId="15" fillId="0" borderId="1" xfId="8" applyNumberFormat="1" applyFont="1" applyBorder="1" applyAlignment="1">
      <alignment vertical="top" wrapText="1"/>
    </xf>
    <xf numFmtId="0" fontId="15" fillId="0" borderId="1" xfId="8" applyFont="1" applyBorder="1" applyAlignment="1">
      <alignment horizontal="justify" wrapText="1"/>
    </xf>
    <xf numFmtId="0" fontId="23" fillId="0" borderId="1" xfId="8" applyFont="1" applyBorder="1" applyAlignment="1">
      <alignment horizontal="center"/>
    </xf>
    <xf numFmtId="0" fontId="22" fillId="0" borderId="1" xfId="8" applyFont="1" applyBorder="1" applyAlignment="1">
      <alignment vertical="center" wrapText="1"/>
    </xf>
    <xf numFmtId="0" fontId="23" fillId="0" borderId="0" xfId="8" applyFont="1" applyBorder="1" applyAlignment="1">
      <alignment horizontal="center"/>
    </xf>
    <xf numFmtId="3" fontId="8" fillId="3" borderId="0" xfId="0" applyNumberFormat="1" applyFont="1" applyFill="1"/>
    <xf numFmtId="191" fontId="7" fillId="0" borderId="0" xfId="0" applyNumberFormat="1" applyFont="1"/>
    <xf numFmtId="191" fontId="54" fillId="0" borderId="0" xfId="0" applyNumberFormat="1" applyFont="1"/>
    <xf numFmtId="190" fontId="0" fillId="0" borderId="0" xfId="0" applyNumberFormat="1"/>
    <xf numFmtId="191" fontId="7" fillId="0" borderId="0" xfId="0" applyNumberFormat="1" applyFont="1" applyAlignment="1">
      <alignment horizontal="right"/>
    </xf>
    <xf numFmtId="3" fontId="15" fillId="0" borderId="4" xfId="0" applyNumberFormat="1" applyFont="1" applyFill="1" applyBorder="1" applyAlignment="1">
      <alignment horizontal="right" vertical="top"/>
    </xf>
    <xf numFmtId="3" fontId="15" fillId="0" borderId="5" xfId="0" applyNumberFormat="1" applyFont="1" applyFill="1" applyBorder="1" applyAlignment="1">
      <alignment horizontal="right" vertical="top"/>
    </xf>
    <xf numFmtId="0" fontId="15" fillId="0" borderId="4" xfId="0" applyFont="1" applyFill="1" applyBorder="1" applyAlignment="1">
      <alignment horizontal="left" vertical="top" wrapText="1" shrinkToFi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3" fontId="8" fillId="0" borderId="0" xfId="0" applyNumberFormat="1" applyFont="1" applyFill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top" wrapText="1"/>
    </xf>
    <xf numFmtId="3" fontId="15" fillId="0" borderId="1" xfId="5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center" vertical="top"/>
    </xf>
    <xf numFmtId="49" fontId="21" fillId="0" borderId="0" xfId="0" applyNumberFormat="1" applyFont="1" applyFill="1"/>
    <xf numFmtId="49" fontId="23" fillId="4" borderId="2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left" vertical="top" wrapText="1" shrinkToFit="1"/>
    </xf>
    <xf numFmtId="4" fontId="2" fillId="4" borderId="0" xfId="0" applyNumberFormat="1" applyFont="1" applyFill="1" applyBorder="1"/>
    <xf numFmtId="49" fontId="23" fillId="4" borderId="1" xfId="0" applyNumberFormat="1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 shrinkToFit="1"/>
    </xf>
    <xf numFmtId="49" fontId="23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/>
    </xf>
    <xf numFmtId="49" fontId="15" fillId="4" borderId="1" xfId="0" applyNumberFormat="1" applyFont="1" applyFill="1" applyBorder="1" applyAlignment="1">
      <alignment horizontal="center" vertical="top"/>
    </xf>
    <xf numFmtId="0" fontId="21" fillId="4" borderId="0" xfId="0" applyFont="1" applyFill="1"/>
    <xf numFmtId="0" fontId="12" fillId="4" borderId="0" xfId="0" applyFont="1" applyFill="1"/>
    <xf numFmtId="0" fontId="21" fillId="4" borderId="0" xfId="0" applyFont="1" applyFill="1" applyBorder="1"/>
    <xf numFmtId="0" fontId="23" fillId="4" borderId="1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top"/>
    </xf>
    <xf numFmtId="0" fontId="48" fillId="0" borderId="0" xfId="0" applyFont="1" applyFill="1" applyBorder="1"/>
    <xf numFmtId="49" fontId="24" fillId="0" borderId="3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horizontal="justify" wrapText="1"/>
    </xf>
    <xf numFmtId="0" fontId="48" fillId="0" borderId="0" xfId="0" applyFont="1" applyFill="1"/>
    <xf numFmtId="0" fontId="56" fillId="0" borderId="0" xfId="0" applyFont="1" applyFill="1" applyBorder="1"/>
    <xf numFmtId="0" fontId="57" fillId="5" borderId="0" xfId="0" applyFont="1" applyFill="1"/>
    <xf numFmtId="49" fontId="57" fillId="5" borderId="0" xfId="0" applyNumberFormat="1" applyFont="1" applyFill="1"/>
    <xf numFmtId="0" fontId="57" fillId="5" borderId="0" xfId="0" applyFont="1" applyFill="1" applyBorder="1"/>
    <xf numFmtId="0" fontId="24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left" vertical="top" wrapText="1" shrinkToFit="1"/>
    </xf>
    <xf numFmtId="0" fontId="58" fillId="0" borderId="0" xfId="0" applyFont="1"/>
    <xf numFmtId="0" fontId="48" fillId="0" borderId="0" xfId="0" applyFont="1"/>
    <xf numFmtId="3" fontId="23" fillId="2" borderId="1" xfId="0" applyNumberFormat="1" applyFont="1" applyFill="1" applyBorder="1" applyAlignment="1">
      <alignment vertical="top"/>
    </xf>
    <xf numFmtId="3" fontId="24" fillId="2" borderId="1" xfId="0" applyNumberFormat="1" applyFont="1" applyFill="1" applyBorder="1" applyAlignment="1">
      <alignment vertical="top"/>
    </xf>
    <xf numFmtId="3" fontId="24" fillId="2" borderId="1" xfId="0" applyNumberFormat="1" applyFont="1" applyFill="1" applyBorder="1" applyAlignment="1">
      <alignment vertical="top" wrapText="1"/>
    </xf>
    <xf numFmtId="3" fontId="25" fillId="2" borderId="1" xfId="0" applyNumberFormat="1" applyFont="1" applyFill="1" applyBorder="1" applyAlignment="1">
      <alignment vertical="top"/>
    </xf>
    <xf numFmtId="3" fontId="15" fillId="2" borderId="1" xfId="0" applyNumberFormat="1" applyFont="1" applyFill="1" applyBorder="1" applyAlignment="1">
      <alignment vertical="top"/>
    </xf>
    <xf numFmtId="3" fontId="15" fillId="2" borderId="1" xfId="0" applyNumberFormat="1" applyFont="1" applyFill="1" applyBorder="1" applyAlignment="1">
      <alignment vertical="top" wrapText="1"/>
    </xf>
    <xf numFmtId="0" fontId="60" fillId="0" borderId="0" xfId="0" applyFont="1" applyAlignment="1">
      <alignment horizontal="right"/>
    </xf>
    <xf numFmtId="3" fontId="60" fillId="0" borderId="0" xfId="0" applyNumberFormat="1" applyFont="1" applyAlignment="1">
      <alignment horizontal="right"/>
    </xf>
    <xf numFmtId="0" fontId="15" fillId="0" borderId="1" xfId="0" applyFont="1" applyFill="1" applyBorder="1" applyAlignment="1">
      <alignment vertical="top" wrapText="1" shrinkToFit="1"/>
    </xf>
    <xf numFmtId="3" fontId="23" fillId="4" borderId="1" xfId="0" applyNumberFormat="1" applyFont="1" applyFill="1" applyBorder="1" applyAlignment="1">
      <alignment vertical="top"/>
    </xf>
    <xf numFmtId="0" fontId="38" fillId="0" borderId="0" xfId="0" applyFont="1" applyAlignment="1">
      <alignment horizontal="right"/>
    </xf>
    <xf numFmtId="3" fontId="38" fillId="0" borderId="0" xfId="0" applyNumberFormat="1" applyFont="1" applyAlignment="1">
      <alignment horizontal="right"/>
    </xf>
    <xf numFmtId="4" fontId="37" fillId="0" borderId="0" xfId="0" applyNumberFormat="1" applyFont="1" applyFill="1"/>
    <xf numFmtId="4" fontId="21" fillId="0" borderId="0" xfId="0" applyNumberFormat="1" applyFont="1" applyFill="1"/>
    <xf numFmtId="3" fontId="23" fillId="4" borderId="2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3" fontId="33" fillId="0" borderId="1" xfId="0" applyNumberFormat="1" applyFont="1" applyFill="1" applyBorder="1" applyAlignment="1">
      <alignment vertical="top"/>
    </xf>
    <xf numFmtId="3" fontId="24" fillId="0" borderId="1" xfId="0" applyNumberFormat="1" applyFont="1" applyFill="1" applyBorder="1" applyAlignment="1">
      <alignment vertical="top"/>
    </xf>
    <xf numFmtId="4" fontId="23" fillId="4" borderId="1" xfId="0" applyNumberFormat="1" applyFont="1" applyFill="1" applyBorder="1" applyAlignment="1">
      <alignment vertical="top"/>
    </xf>
    <xf numFmtId="3" fontId="24" fillId="0" borderId="1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vertical="top" wrapText="1"/>
    </xf>
    <xf numFmtId="4" fontId="35" fillId="4" borderId="1" xfId="0" applyNumberFormat="1" applyFont="1" applyFill="1" applyBorder="1" applyAlignment="1">
      <alignment vertical="top"/>
    </xf>
    <xf numFmtId="4" fontId="33" fillId="0" borderId="1" xfId="0" applyNumberFormat="1" applyFont="1" applyFill="1" applyBorder="1" applyAlignment="1">
      <alignment vertical="top"/>
    </xf>
    <xf numFmtId="3" fontId="23" fillId="0" borderId="1" xfId="0" applyNumberFormat="1" applyFont="1" applyFill="1" applyBorder="1" applyAlignment="1">
      <alignment vertical="top"/>
    </xf>
    <xf numFmtId="3" fontId="15" fillId="0" borderId="3" xfId="0" applyNumberFormat="1" applyFont="1" applyFill="1" applyBorder="1" applyAlignment="1">
      <alignment vertical="top"/>
    </xf>
    <xf numFmtId="3" fontId="24" fillId="0" borderId="3" xfId="0" applyNumberFormat="1" applyFont="1" applyFill="1" applyBorder="1" applyAlignment="1">
      <alignment vertical="top"/>
    </xf>
    <xf numFmtId="3" fontId="15" fillId="0" borderId="3" xfId="0" applyNumberFormat="1" applyFont="1" applyFill="1" applyBorder="1" applyAlignment="1">
      <alignment vertical="top" wrapText="1"/>
    </xf>
    <xf numFmtId="3" fontId="40" fillId="0" borderId="1" xfId="0" applyNumberFormat="1" applyFont="1" applyFill="1" applyBorder="1" applyAlignment="1">
      <alignment vertical="top"/>
    </xf>
    <xf numFmtId="0" fontId="15" fillId="0" borderId="1" xfId="5" applyFont="1" applyFill="1" applyBorder="1" applyAlignment="1">
      <alignment horizontal="center" vertical="justify"/>
    </xf>
    <xf numFmtId="2" fontId="15" fillId="0" borderId="1" xfId="0" applyNumberFormat="1" applyFont="1" applyFill="1" applyBorder="1" applyAlignment="1">
      <alignment vertical="top"/>
    </xf>
    <xf numFmtId="4" fontId="23" fillId="0" borderId="1" xfId="5" applyNumberFormat="1" applyFont="1" applyBorder="1"/>
    <xf numFmtId="0" fontId="13" fillId="0" borderId="0" xfId="0" applyFont="1" applyAlignment="1">
      <alignment wrapText="1"/>
    </xf>
    <xf numFmtId="0" fontId="15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23" fillId="0" borderId="1" xfId="8" applyFont="1" applyBorder="1" applyAlignment="1">
      <alignment horizontal="left" wrapText="1"/>
    </xf>
    <xf numFmtId="0" fontId="91" fillId="0" borderId="0" xfId="0" applyFont="1"/>
    <xf numFmtId="0" fontId="8" fillId="0" borderId="0" xfId="0" applyFont="1" applyFill="1" applyAlignment="1">
      <alignment horizontal="left"/>
    </xf>
    <xf numFmtId="0" fontId="15" fillId="8" borderId="1" xfId="0" applyFont="1" applyFill="1" applyBorder="1" applyAlignment="1">
      <alignment vertical="top" wrapText="1" shrinkToFit="1"/>
    </xf>
    <xf numFmtId="0" fontId="0" fillId="8" borderId="0" xfId="0" applyFill="1"/>
    <xf numFmtId="3" fontId="13" fillId="8" borderId="0" xfId="0" applyNumberFormat="1" applyFont="1" applyFill="1" applyBorder="1" applyAlignment="1">
      <alignment horizontal="center" wrapText="1"/>
    </xf>
    <xf numFmtId="3" fontId="8" fillId="8" borderId="0" xfId="0" applyNumberFormat="1" applyFont="1" applyFill="1"/>
    <xf numFmtId="0" fontId="8" fillId="8" borderId="0" xfId="0" applyFont="1" applyFill="1"/>
    <xf numFmtId="0" fontId="5" fillId="8" borderId="0" xfId="0" applyFont="1" applyFill="1" applyAlignment="1">
      <alignment horizontal="centerContinuous"/>
    </xf>
    <xf numFmtId="0" fontId="8" fillId="8" borderId="0" xfId="0" applyFont="1" applyFill="1" applyAlignment="1"/>
    <xf numFmtId="0" fontId="5" fillId="8" borderId="0" xfId="0" applyFont="1" applyFill="1" applyAlignment="1">
      <alignment horizontal="left"/>
    </xf>
    <xf numFmtId="0" fontId="7" fillId="8" borderId="0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justify" vertical="center" wrapText="1"/>
    </xf>
    <xf numFmtId="0" fontId="13" fillId="8" borderId="0" xfId="0" applyFont="1" applyFill="1" applyBorder="1" applyAlignment="1">
      <alignment wrapText="1"/>
    </xf>
    <xf numFmtId="0" fontId="8" fillId="8" borderId="0" xfId="5" applyFont="1" applyFill="1" applyBorder="1"/>
    <xf numFmtId="0" fontId="26" fillId="8" borderId="0" xfId="5" applyFont="1" applyFill="1"/>
    <xf numFmtId="0" fontId="13" fillId="8" borderId="0" xfId="5" applyFont="1" applyFill="1" applyBorder="1"/>
    <xf numFmtId="0" fontId="13" fillId="8" borderId="0" xfId="0" applyFont="1" applyFill="1"/>
    <xf numFmtId="3" fontId="13" fillId="8" borderId="0" xfId="0" applyNumberFormat="1" applyFont="1" applyFill="1"/>
    <xf numFmtId="49" fontId="24" fillId="0" borderId="4" xfId="0" applyNumberFormat="1" applyFont="1" applyFill="1" applyBorder="1" applyAlignment="1">
      <alignment horizontal="center" vertical="top"/>
    </xf>
    <xf numFmtId="0" fontId="24" fillId="8" borderId="1" xfId="0" applyFont="1" applyFill="1" applyBorder="1" applyAlignment="1">
      <alignment horizontal="left" vertical="top" wrapText="1" shrinkToFit="1"/>
    </xf>
    <xf numFmtId="3" fontId="24" fillId="0" borderId="3" xfId="0" applyNumberFormat="1" applyFont="1" applyFill="1" applyBorder="1" applyAlignment="1">
      <alignment vertical="top" wrapText="1"/>
    </xf>
    <xf numFmtId="3" fontId="24" fillId="8" borderId="1" xfId="0" applyNumberFormat="1" applyFont="1" applyFill="1" applyBorder="1" applyAlignment="1">
      <alignment horizontal="right" vertical="top"/>
    </xf>
    <xf numFmtId="0" fontId="24" fillId="0" borderId="1" xfId="0" applyNumberFormat="1" applyFont="1" applyBorder="1" applyAlignment="1">
      <alignment vertical="top" wrapText="1"/>
    </xf>
    <xf numFmtId="3" fontId="24" fillId="0" borderId="4" xfId="0" applyNumberFormat="1" applyFont="1" applyFill="1" applyBorder="1" applyAlignment="1">
      <alignment horizontal="right" vertical="top"/>
    </xf>
    <xf numFmtId="3" fontId="24" fillId="0" borderId="5" xfId="0" applyNumberFormat="1" applyFont="1" applyFill="1" applyBorder="1" applyAlignment="1">
      <alignment horizontal="right" vertical="top"/>
    </xf>
    <xf numFmtId="0" fontId="63" fillId="0" borderId="0" xfId="0" applyFont="1" applyFill="1"/>
    <xf numFmtId="0" fontId="15" fillId="0" borderId="4" xfId="0" applyFont="1" applyFill="1" applyBorder="1" applyAlignment="1">
      <alignment horizontal="center" vertical="top"/>
    </xf>
    <xf numFmtId="0" fontId="15" fillId="0" borderId="4" xfId="0" applyNumberFormat="1" applyFont="1" applyBorder="1" applyAlignment="1">
      <alignment vertical="top" wrapText="1"/>
    </xf>
    <xf numFmtId="0" fontId="0" fillId="0" borderId="0" xfId="0" applyFont="1" applyFill="1" applyBorder="1"/>
    <xf numFmtId="0" fontId="15" fillId="0" borderId="0" xfId="0" applyFont="1" applyAlignment="1">
      <alignment wrapText="1"/>
    </xf>
    <xf numFmtId="0" fontId="33" fillId="0" borderId="1" xfId="6" applyFont="1" applyFill="1" applyBorder="1" applyAlignment="1">
      <alignment vertical="top" wrapText="1"/>
    </xf>
    <xf numFmtId="0" fontId="15" fillId="8" borderId="1" xfId="5" applyFont="1" applyFill="1" applyBorder="1" applyAlignment="1">
      <alignment horizontal="center" vertical="justify"/>
    </xf>
    <xf numFmtId="0" fontId="15" fillId="8" borderId="1" xfId="8" applyNumberFormat="1" applyFont="1" applyFill="1" applyBorder="1" applyAlignment="1">
      <alignment vertical="top" wrapText="1"/>
    </xf>
    <xf numFmtId="0" fontId="15" fillId="8" borderId="1" xfId="5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top" wrapText="1" shrinkToFit="1"/>
    </xf>
    <xf numFmtId="0" fontId="15" fillId="0" borderId="1" xfId="6" applyFont="1" applyFill="1" applyBorder="1" applyAlignment="1">
      <alignment vertical="top" wrapText="1"/>
    </xf>
    <xf numFmtId="0" fontId="3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top" wrapText="1"/>
    </xf>
    <xf numFmtId="0" fontId="33" fillId="0" borderId="7" xfId="6" applyFont="1" applyFill="1" applyBorder="1" applyAlignment="1">
      <alignment vertical="top" wrapText="1"/>
    </xf>
    <xf numFmtId="4" fontId="15" fillId="8" borderId="1" xfId="5" applyNumberFormat="1" applyFont="1" applyFill="1" applyBorder="1"/>
    <xf numFmtId="0" fontId="11" fillId="8" borderId="0" xfId="5" applyFont="1" applyFill="1"/>
    <xf numFmtId="0" fontId="1" fillId="8" borderId="0" xfId="5" applyFont="1" applyFill="1"/>
    <xf numFmtId="4" fontId="3" fillId="4" borderId="0" xfId="0" applyNumberFormat="1" applyFont="1" applyFill="1" applyBorder="1"/>
    <xf numFmtId="3" fontId="13" fillId="0" borderId="0" xfId="0" applyNumberFormat="1" applyFont="1" applyFill="1"/>
    <xf numFmtId="4" fontId="21" fillId="0" borderId="0" xfId="0" applyNumberFormat="1" applyFont="1" applyFill="1" applyBorder="1"/>
    <xf numFmtId="4" fontId="0" fillId="0" borderId="0" xfId="0" applyNumberFormat="1" applyFill="1"/>
    <xf numFmtId="3" fontId="33" fillId="0" borderId="1" xfId="6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 shrinkToFit="1"/>
    </xf>
    <xf numFmtId="3" fontId="33" fillId="0" borderId="1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left"/>
    </xf>
    <xf numFmtId="0" fontId="59" fillId="8" borderId="3" xfId="0" applyFont="1" applyFill="1" applyBorder="1" applyAlignment="1">
      <alignment horizontal="left" wrapText="1"/>
    </xf>
    <xf numFmtId="0" fontId="8" fillId="8" borderId="7" xfId="0" applyFont="1" applyFill="1" applyBorder="1" applyAlignment="1">
      <alignment horizontal="justify" vertical="center" wrapText="1"/>
    </xf>
    <xf numFmtId="3" fontId="8" fillId="8" borderId="1" xfId="0" applyNumberFormat="1" applyFont="1" applyFill="1" applyBorder="1" applyAlignment="1">
      <alignment horizontal="right" vertical="center" wrapText="1"/>
    </xf>
    <xf numFmtId="0" fontId="91" fillId="0" borderId="0" xfId="0" applyFont="1" applyAlignment="1">
      <alignment wrapText="1"/>
    </xf>
    <xf numFmtId="0" fontId="91" fillId="8" borderId="0" xfId="0" applyFont="1" applyFill="1"/>
    <xf numFmtId="3" fontId="91" fillId="8" borderId="0" xfId="0" applyNumberFormat="1" applyFont="1" applyFill="1"/>
    <xf numFmtId="3" fontId="8" fillId="0" borderId="1" xfId="0" applyNumberFormat="1" applyFont="1" applyFill="1" applyBorder="1" applyAlignment="1">
      <alignment horizontal="right" vertical="center"/>
    </xf>
    <xf numFmtId="0" fontId="92" fillId="8" borderId="0" xfId="0" applyFont="1" applyFill="1" applyBorder="1" applyAlignment="1">
      <alignment horizontal="left" vertical="center" wrapText="1"/>
    </xf>
    <xf numFmtId="4" fontId="43" fillId="4" borderId="0" xfId="0" applyNumberFormat="1" applyFont="1" applyFill="1" applyBorder="1"/>
    <xf numFmtId="3" fontId="43" fillId="4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/>
    <xf numFmtId="3" fontId="0" fillId="0" borderId="0" xfId="0" applyNumberFormat="1" applyFont="1" applyFill="1"/>
    <xf numFmtId="0" fontId="0" fillId="0" borderId="0" xfId="0" applyFont="1" applyFill="1"/>
    <xf numFmtId="0" fontId="33" fillId="0" borderId="1" xfId="6" applyFont="1" applyFill="1" applyBorder="1" applyAlignment="1">
      <alignment vertical="center" wrapText="1"/>
    </xf>
    <xf numFmtId="0" fontId="0" fillId="0" borderId="0" xfId="0" applyFont="1"/>
    <xf numFmtId="3" fontId="15" fillId="0" borderId="4" xfId="0" applyNumberFormat="1" applyFont="1" applyFill="1" applyBorder="1" applyAlignment="1">
      <alignment vertical="top" wrapText="1"/>
    </xf>
    <xf numFmtId="0" fontId="15" fillId="0" borderId="0" xfId="0" applyFont="1"/>
    <xf numFmtId="0" fontId="8" fillId="8" borderId="1" xfId="0" applyFont="1" applyFill="1" applyBorder="1" applyAlignment="1">
      <alignment horizontal="center" vertical="center" wrapText="1"/>
    </xf>
    <xf numFmtId="4" fontId="59" fillId="8" borderId="1" xfId="0" applyNumberFormat="1" applyFont="1" applyFill="1" applyBorder="1" applyAlignment="1">
      <alignment vertical="center" wrapText="1"/>
    </xf>
    <xf numFmtId="4" fontId="1" fillId="0" borderId="0" xfId="5" applyNumberFormat="1" applyFont="1"/>
    <xf numFmtId="0" fontId="22" fillId="0" borderId="1" xfId="0" applyFont="1" applyFill="1" applyBorder="1" applyAlignment="1">
      <alignment horizontal="left" vertical="center" wrapText="1"/>
    </xf>
    <xf numFmtId="3" fontId="15" fillId="0" borderId="0" xfId="5" applyNumberFormat="1" applyFont="1" applyFill="1"/>
    <xf numFmtId="0" fontId="15" fillId="0" borderId="1" xfId="8" applyNumberFormat="1" applyFont="1" applyFill="1" applyBorder="1" applyAlignment="1">
      <alignment vertical="top" wrapText="1"/>
    </xf>
    <xf numFmtId="0" fontId="68" fillId="0" borderId="1" xfId="5" applyFont="1" applyBorder="1" applyAlignment="1">
      <alignment horizontal="center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59" fillId="8" borderId="8" xfId="0" applyFont="1" applyFill="1" applyBorder="1" applyAlignment="1">
      <alignment horizontal="left" vertical="top" wrapText="1" shrinkToFit="1"/>
    </xf>
    <xf numFmtId="0" fontId="34" fillId="0" borderId="0" xfId="0" applyFont="1" applyFill="1" applyAlignment="1">
      <alignment horizontal="center"/>
    </xf>
    <xf numFmtId="3" fontId="15" fillId="8" borderId="1" xfId="0" applyNumberFormat="1" applyFont="1" applyFill="1" applyBorder="1" applyAlignment="1">
      <alignment vertical="top"/>
    </xf>
    <xf numFmtId="3" fontId="45" fillId="0" borderId="1" xfId="0" applyNumberFormat="1" applyFont="1" applyFill="1" applyBorder="1" applyAlignment="1">
      <alignment vertical="top"/>
    </xf>
    <xf numFmtId="3" fontId="33" fillId="8" borderId="1" xfId="0" applyNumberFormat="1" applyFont="1" applyFill="1" applyBorder="1" applyAlignment="1">
      <alignment vertical="top"/>
    </xf>
    <xf numFmtId="3" fontId="24" fillId="8" borderId="1" xfId="0" applyNumberFormat="1" applyFont="1" applyFill="1" applyBorder="1" applyAlignment="1">
      <alignment vertical="top"/>
    </xf>
    <xf numFmtId="3" fontId="23" fillId="0" borderId="3" xfId="0" applyNumberFormat="1" applyFont="1" applyFill="1" applyBorder="1" applyAlignment="1">
      <alignment vertical="top"/>
    </xf>
    <xf numFmtId="3" fontId="15" fillId="8" borderId="1" xfId="0" applyNumberFormat="1" applyFont="1" applyFill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8" borderId="0" xfId="11" applyNumberFormat="1" applyFont="1" applyFill="1" applyBorder="1" applyAlignment="1">
      <alignment vertical="center"/>
    </xf>
    <xf numFmtId="3" fontId="23" fillId="4" borderId="0" xfId="0" applyNumberFormat="1" applyFont="1" applyFill="1" applyBorder="1" applyAlignment="1">
      <alignment horizontal="right" vertical="top" wrapText="1" shrinkToFit="1"/>
    </xf>
    <xf numFmtId="4" fontId="23" fillId="4" borderId="0" xfId="0" applyNumberFormat="1" applyFont="1" applyFill="1" applyBorder="1" applyAlignment="1">
      <alignment vertical="top"/>
    </xf>
    <xf numFmtId="4" fontId="59" fillId="8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59" fillId="8" borderId="4" xfId="0" applyFont="1" applyFill="1" applyBorder="1" applyAlignment="1">
      <alignment vertical="top" wrapText="1" shrinkToFit="1"/>
    </xf>
    <xf numFmtId="0" fontId="59" fillId="8" borderId="8" xfId="0" applyFont="1" applyFill="1" applyBorder="1" applyAlignment="1">
      <alignment vertical="top" wrapText="1" shrinkToFit="1"/>
    </xf>
    <xf numFmtId="0" fontId="13" fillId="0" borderId="0" xfId="0" applyFont="1" applyFill="1" applyBorder="1" applyAlignment="1">
      <alignment horizontal="justify" vertical="center" wrapText="1"/>
    </xf>
    <xf numFmtId="2" fontId="0" fillId="0" borderId="0" xfId="0" applyNumberFormat="1" applyFont="1"/>
    <xf numFmtId="3" fontId="23" fillId="4" borderId="10" xfId="0" applyNumberFormat="1" applyFont="1" applyFill="1" applyBorder="1" applyAlignment="1">
      <alignment vertical="top"/>
    </xf>
    <xf numFmtId="0" fontId="15" fillId="0" borderId="3" xfId="0" applyFont="1" applyFill="1" applyBorder="1" applyAlignment="1">
      <alignment vertical="top" wrapText="1"/>
    </xf>
    <xf numFmtId="3" fontId="24" fillId="0" borderId="3" xfId="0" applyNumberFormat="1" applyFont="1" applyFill="1" applyBorder="1" applyAlignment="1">
      <alignment horizontal="right" vertical="top"/>
    </xf>
    <xf numFmtId="0" fontId="33" fillId="0" borderId="3" xfId="6" applyFont="1" applyFill="1" applyBorder="1" applyAlignment="1">
      <alignment vertical="top" wrapText="1"/>
    </xf>
    <xf numFmtId="3" fontId="23" fillId="4" borderId="3" xfId="0" applyNumberFormat="1" applyFont="1" applyFill="1" applyBorder="1" applyAlignment="1">
      <alignment vertical="top"/>
    </xf>
    <xf numFmtId="0" fontId="33" fillId="0" borderId="9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4" fontId="23" fillId="4" borderId="3" xfId="0" applyNumberFormat="1" applyFont="1" applyFill="1" applyBorder="1" applyAlignment="1">
      <alignment vertical="top"/>
    </xf>
    <xf numFmtId="4" fontId="35" fillId="4" borderId="3" xfId="0" applyNumberFormat="1" applyFont="1" applyFill="1" applyBorder="1" applyAlignment="1">
      <alignment vertical="top"/>
    </xf>
    <xf numFmtId="4" fontId="33" fillId="0" borderId="3" xfId="0" applyNumberFormat="1" applyFont="1" applyFill="1" applyBorder="1" applyAlignment="1">
      <alignment vertical="top"/>
    </xf>
    <xf numFmtId="0" fontId="15" fillId="0" borderId="3" xfId="0" applyFont="1" applyFill="1" applyBorder="1" applyAlignment="1">
      <alignment vertical="top" wrapText="1" shrinkToFit="1"/>
    </xf>
    <xf numFmtId="0" fontId="24" fillId="0" borderId="3" xfId="0" applyFont="1" applyFill="1" applyBorder="1" applyAlignment="1">
      <alignment horizontal="left" vertical="top" wrapText="1" shrinkToFit="1"/>
    </xf>
    <xf numFmtId="3" fontId="15" fillId="0" borderId="5" xfId="0" applyNumberFormat="1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 wrapText="1" shrinkToFit="1"/>
    </xf>
    <xf numFmtId="2" fontId="15" fillId="0" borderId="3" xfId="0" applyNumberFormat="1" applyFont="1" applyFill="1" applyBorder="1" applyAlignment="1">
      <alignment vertical="top"/>
    </xf>
    <xf numFmtId="0" fontId="15" fillId="0" borderId="3" xfId="6" applyFont="1" applyFill="1" applyBorder="1" applyAlignment="1">
      <alignment vertical="top" wrapText="1"/>
    </xf>
    <xf numFmtId="0" fontId="33" fillId="0" borderId="3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5" fillId="0" borderId="1" xfId="5" applyFont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/>
    </xf>
    <xf numFmtId="4" fontId="35" fillId="4" borderId="1" xfId="0" applyNumberFormat="1" applyFont="1" applyFill="1" applyBorder="1" applyAlignment="1">
      <alignment horizontal="center" vertical="top"/>
    </xf>
    <xf numFmtId="4" fontId="35" fillId="4" borderId="3" xfId="0" applyNumberFormat="1" applyFont="1" applyFill="1" applyBorder="1" applyAlignment="1">
      <alignment horizontal="center" vertical="top"/>
    </xf>
    <xf numFmtId="49" fontId="93" fillId="0" borderId="0" xfId="0" applyNumberFormat="1" applyFont="1" applyFill="1"/>
    <xf numFmtId="0" fontId="93" fillId="0" borderId="0" xfId="0" applyFont="1" applyFill="1"/>
    <xf numFmtId="0" fontId="94" fillId="0" borderId="0" xfId="0" applyFont="1" applyFill="1"/>
    <xf numFmtId="0" fontId="93" fillId="0" borderId="0" xfId="0" applyFont="1" applyFill="1" applyAlignment="1"/>
    <xf numFmtId="0" fontId="94" fillId="0" borderId="0" xfId="0" applyFont="1" applyFill="1" applyBorder="1"/>
    <xf numFmtId="0" fontId="93" fillId="0" borderId="0" xfId="0" applyFont="1" applyFill="1" applyAlignment="1">
      <alignment horizontal="center"/>
    </xf>
    <xf numFmtId="49" fontId="93" fillId="0" borderId="0" xfId="0" applyNumberFormat="1" applyFont="1" applyFill="1" applyBorder="1"/>
    <xf numFmtId="0" fontId="93" fillId="0" borderId="0" xfId="0" applyFont="1" applyFill="1" applyBorder="1"/>
    <xf numFmtId="0" fontId="95" fillId="0" borderId="0" xfId="5" applyFont="1" applyAlignment="1">
      <alignment horizontal="right"/>
    </xf>
    <xf numFmtId="0" fontId="94" fillId="0" borderId="9" xfId="0" applyFont="1" applyFill="1" applyBorder="1"/>
    <xf numFmtId="0" fontId="94" fillId="0" borderId="1" xfId="0" applyFont="1" applyFill="1" applyBorder="1"/>
    <xf numFmtId="0" fontId="93" fillId="0" borderId="3" xfId="0" applyFont="1" applyFill="1" applyBorder="1" applyAlignment="1">
      <alignment vertical="top"/>
    </xf>
    <xf numFmtId="0" fontId="93" fillId="0" borderId="7" xfId="0" applyFont="1" applyFill="1" applyBorder="1" applyAlignment="1">
      <alignment vertical="top"/>
    </xf>
    <xf numFmtId="0" fontId="95" fillId="0" borderId="11" xfId="0" applyFont="1" applyFill="1" applyBorder="1" applyAlignment="1">
      <alignment horizontal="center" vertical="top" wrapText="1"/>
    </xf>
    <xf numFmtId="4" fontId="96" fillId="4" borderId="2" xfId="0" applyNumberFormat="1" applyFont="1" applyFill="1" applyBorder="1" applyAlignment="1">
      <alignment horizontal="right" vertical="top"/>
    </xf>
    <xf numFmtId="3" fontId="97" fillId="4" borderId="0" xfId="0" applyNumberFormat="1" applyFont="1" applyFill="1" applyBorder="1"/>
    <xf numFmtId="4" fontId="97" fillId="4" borderId="0" xfId="0" applyNumberFormat="1" applyFont="1" applyFill="1" applyBorder="1"/>
    <xf numFmtId="0" fontId="97" fillId="4" borderId="0" xfId="0" applyFont="1" applyFill="1" applyBorder="1"/>
    <xf numFmtId="3" fontId="98" fillId="0" borderId="1" xfId="0" applyNumberFormat="1" applyFont="1" applyFill="1" applyBorder="1" applyAlignment="1">
      <alignment vertical="top"/>
    </xf>
    <xf numFmtId="0" fontId="99" fillId="0" borderId="0" xfId="0" applyFont="1" applyFill="1" applyBorder="1"/>
    <xf numFmtId="49" fontId="98" fillId="0" borderId="1" xfId="0" applyNumberFormat="1" applyFont="1" applyFill="1" applyBorder="1" applyAlignment="1">
      <alignment horizontal="center" vertical="top"/>
    </xf>
    <xf numFmtId="0" fontId="98" fillId="0" borderId="1" xfId="0" applyFont="1" applyBorder="1" applyAlignment="1">
      <alignment vertical="top" wrapText="1"/>
    </xf>
    <xf numFmtId="49" fontId="100" fillId="0" borderId="1" xfId="0" applyNumberFormat="1" applyFont="1" applyFill="1" applyBorder="1" applyAlignment="1">
      <alignment horizontal="center" vertical="top"/>
    </xf>
    <xf numFmtId="0" fontId="100" fillId="0" borderId="1" xfId="0" applyFont="1" applyFill="1" applyBorder="1" applyAlignment="1">
      <alignment horizontal="left" vertical="top" wrapText="1" shrinkToFit="1"/>
    </xf>
    <xf numFmtId="3" fontId="100" fillId="0" borderId="1" xfId="0" applyNumberFormat="1" applyFont="1" applyFill="1" applyBorder="1" applyAlignment="1">
      <alignment vertical="top"/>
    </xf>
    <xf numFmtId="0" fontId="98" fillId="0" borderId="1" xfId="0" applyFont="1" applyFill="1" applyBorder="1" applyAlignment="1">
      <alignment horizontal="left" vertical="top" wrapText="1" shrinkToFit="1"/>
    </xf>
    <xf numFmtId="49" fontId="96" fillId="4" borderId="1" xfId="0" applyNumberFormat="1" applyFont="1" applyFill="1" applyBorder="1" applyAlignment="1">
      <alignment horizontal="center" vertical="top" wrapText="1"/>
    </xf>
    <xf numFmtId="0" fontId="96" fillId="4" borderId="1" xfId="0" applyFont="1" applyFill="1" applyBorder="1" applyAlignment="1">
      <alignment horizontal="left" vertical="top" wrapText="1" shrinkToFit="1"/>
    </xf>
    <xf numFmtId="0" fontId="101" fillId="4" borderId="0" xfId="0" applyFont="1" applyFill="1" applyBorder="1"/>
    <xf numFmtId="3" fontId="98" fillId="0" borderId="1" xfId="0" applyNumberFormat="1" applyFont="1" applyFill="1" applyBorder="1" applyAlignment="1">
      <alignment horizontal="right" vertical="top"/>
    </xf>
    <xf numFmtId="0" fontId="99" fillId="0" borderId="0" xfId="0" applyFont="1" applyFill="1"/>
    <xf numFmtId="0" fontId="98" fillId="0" borderId="1" xfId="0" applyFont="1" applyFill="1" applyBorder="1" applyAlignment="1">
      <alignment horizontal="center" vertical="top"/>
    </xf>
    <xf numFmtId="0" fontId="98" fillId="0" borderId="1" xfId="0" applyFont="1" applyFill="1" applyBorder="1" applyAlignment="1">
      <alignment wrapText="1"/>
    </xf>
    <xf numFmtId="3" fontId="98" fillId="0" borderId="3" xfId="0" applyNumberFormat="1" applyFont="1" applyFill="1" applyBorder="1" applyAlignment="1">
      <alignment vertical="top" wrapText="1"/>
    </xf>
    <xf numFmtId="3" fontId="98" fillId="0" borderId="1" xfId="0" applyNumberFormat="1" applyFont="1" applyFill="1" applyBorder="1" applyAlignment="1">
      <alignment vertical="top" wrapText="1"/>
    </xf>
    <xf numFmtId="49" fontId="96" fillId="4" borderId="1" xfId="0" applyNumberFormat="1" applyFont="1" applyFill="1" applyBorder="1" applyAlignment="1">
      <alignment horizontal="center" vertical="top"/>
    </xf>
    <xf numFmtId="4" fontId="102" fillId="4" borderId="0" xfId="0" applyNumberFormat="1" applyFont="1" applyFill="1" applyBorder="1"/>
    <xf numFmtId="0" fontId="102" fillId="4" borderId="0" xfId="0" applyFont="1" applyFill="1" applyBorder="1"/>
    <xf numFmtId="3" fontId="103" fillId="0" borderId="1" xfId="0" applyNumberFormat="1" applyFont="1" applyFill="1" applyBorder="1" applyAlignment="1">
      <alignment vertical="top"/>
    </xf>
    <xf numFmtId="0" fontId="104" fillId="0" borderId="0" xfId="0" applyFont="1" applyFill="1" applyBorder="1"/>
    <xf numFmtId="0" fontId="105" fillId="4" borderId="0" xfId="0" applyFont="1" applyFill="1"/>
    <xf numFmtId="0" fontId="98" fillId="0" borderId="1" xfId="0" applyFont="1" applyFill="1" applyBorder="1" applyAlignment="1">
      <alignment vertical="top" wrapText="1"/>
    </xf>
    <xf numFmtId="3" fontId="96" fillId="0" borderId="1" xfId="0" applyNumberFormat="1" applyFont="1" applyFill="1" applyBorder="1" applyAlignment="1">
      <alignment vertical="top"/>
    </xf>
    <xf numFmtId="0" fontId="102" fillId="0" borderId="0" xfId="0" applyFont="1" applyFill="1" applyBorder="1"/>
    <xf numFmtId="0" fontId="105" fillId="4" borderId="0" xfId="0" applyFont="1" applyFill="1" applyBorder="1"/>
    <xf numFmtId="3" fontId="98" fillId="8" borderId="1" xfId="0" applyNumberFormat="1" applyFont="1" applyFill="1" applyBorder="1" applyAlignment="1">
      <alignment vertical="top"/>
    </xf>
    <xf numFmtId="3" fontId="103" fillId="8" borderId="1" xfId="0" applyNumberFormat="1" applyFont="1" applyFill="1" applyBorder="1" applyAlignment="1">
      <alignment vertical="top"/>
    </xf>
    <xf numFmtId="3" fontId="100" fillId="8" borderId="1" xfId="0" applyNumberFormat="1" applyFont="1" applyFill="1" applyBorder="1" applyAlignment="1">
      <alignment vertical="top"/>
    </xf>
    <xf numFmtId="0" fontId="98" fillId="0" borderId="1" xfId="0" applyFont="1" applyBorder="1" applyAlignment="1">
      <alignment wrapText="1"/>
    </xf>
    <xf numFmtId="0" fontId="102" fillId="4" borderId="0" xfId="0" applyFont="1" applyFill="1"/>
    <xf numFmtId="0" fontId="106" fillId="0" borderId="0" xfId="0" applyFont="1" applyFill="1" applyBorder="1"/>
    <xf numFmtId="0" fontId="94" fillId="4" borderId="0" xfId="0" applyFont="1" applyFill="1" applyBorder="1"/>
    <xf numFmtId="49" fontId="98" fillId="4" borderId="1" xfId="0" applyNumberFormat="1" applyFont="1" applyFill="1" applyBorder="1" applyAlignment="1">
      <alignment horizontal="center" vertical="top"/>
    </xf>
    <xf numFmtId="0" fontId="94" fillId="4" borderId="0" xfId="0" applyFont="1" applyFill="1"/>
    <xf numFmtId="3" fontId="98" fillId="0" borderId="1" xfId="0" applyNumberFormat="1" applyFont="1" applyFill="1" applyBorder="1" applyAlignment="1">
      <alignment horizontal="right" vertical="top" wrapText="1"/>
    </xf>
    <xf numFmtId="3" fontId="98" fillId="0" borderId="3" xfId="0" applyNumberFormat="1" applyFont="1" applyFill="1" applyBorder="1" applyAlignment="1">
      <alignment vertical="top"/>
    </xf>
    <xf numFmtId="0" fontId="98" fillId="0" borderId="1" xfId="0" applyFont="1" applyBorder="1" applyAlignment="1">
      <alignment horizontal="justify" vertical="top" wrapText="1"/>
    </xf>
    <xf numFmtId="49" fontId="98" fillId="0" borderId="1" xfId="0" applyNumberFormat="1" applyFont="1" applyBorder="1" applyAlignment="1">
      <alignment horizontal="center" vertical="top"/>
    </xf>
    <xf numFmtId="0" fontId="98" fillId="0" borderId="1" xfId="0" applyNumberFormat="1" applyFont="1" applyBorder="1" applyAlignment="1">
      <alignment vertical="top" wrapText="1"/>
    </xf>
    <xf numFmtId="49" fontId="96" fillId="4" borderId="1" xfId="0" applyNumberFormat="1" applyFont="1" applyFill="1" applyBorder="1" applyAlignment="1">
      <alignment horizontal="left" vertical="top"/>
    </xf>
    <xf numFmtId="49" fontId="96" fillId="0" borderId="0" xfId="0" applyNumberFormat="1" applyFont="1" applyFill="1" applyBorder="1" applyAlignment="1">
      <alignment horizontal="center" vertical="top"/>
    </xf>
    <xf numFmtId="0" fontId="96" fillId="0" borderId="0" xfId="0" applyFont="1" applyFill="1" applyBorder="1" applyAlignment="1">
      <alignment horizontal="left" vertical="top"/>
    </xf>
    <xf numFmtId="4" fontId="96" fillId="0" borderId="0" xfId="0" applyNumberFormat="1" applyFont="1" applyFill="1" applyBorder="1" applyAlignment="1">
      <alignment horizontal="right" vertical="top"/>
    </xf>
    <xf numFmtId="3" fontId="96" fillId="0" borderId="0" xfId="0" applyNumberFormat="1" applyFont="1" applyFill="1" applyBorder="1" applyAlignment="1">
      <alignment horizontal="right" vertical="top"/>
    </xf>
    <xf numFmtId="4" fontId="102" fillId="0" borderId="0" xfId="0" applyNumberFormat="1" applyFont="1" applyFill="1" applyBorder="1"/>
    <xf numFmtId="3" fontId="99" fillId="0" borderId="0" xfId="0" applyNumberFormat="1" applyFont="1" applyFill="1" applyBorder="1"/>
    <xf numFmtId="0" fontId="107" fillId="0" borderId="0" xfId="0" applyFont="1" applyBorder="1" applyAlignment="1">
      <alignment horizontal="left"/>
    </xf>
    <xf numFmtId="0" fontId="107" fillId="0" borderId="0" xfId="0" applyFont="1" applyBorder="1"/>
    <xf numFmtId="0" fontId="108" fillId="0" borderId="0" xfId="0" applyFont="1" applyFill="1" applyAlignment="1">
      <alignment horizontal="left"/>
    </xf>
    <xf numFmtId="49" fontId="105" fillId="5" borderId="0" xfId="0" applyNumberFormat="1" applyFont="1" applyFill="1"/>
    <xf numFmtId="0" fontId="105" fillId="5" borderId="0" xfId="0" applyFont="1" applyFill="1"/>
    <xf numFmtId="4" fontId="105" fillId="5" borderId="0" xfId="0" applyNumberFormat="1" applyFont="1" applyFill="1"/>
    <xf numFmtId="0" fontId="105" fillId="5" borderId="0" xfId="0" applyFont="1" applyFill="1" applyBorder="1"/>
    <xf numFmtId="49" fontId="94" fillId="0" borderId="0" xfId="0" applyNumberFormat="1" applyFont="1" applyFill="1"/>
    <xf numFmtId="0" fontId="94" fillId="3" borderId="0" xfId="0" applyFont="1" applyFill="1"/>
    <xf numFmtId="0" fontId="15" fillId="0" borderId="4" xfId="0" applyFont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3" fontId="33" fillId="0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center" wrapText="1"/>
    </xf>
    <xf numFmtId="0" fontId="0" fillId="8" borderId="0" xfId="0" applyFont="1" applyFill="1"/>
    <xf numFmtId="0" fontId="15" fillId="0" borderId="3" xfId="0" applyFont="1" applyFill="1" applyBorder="1" applyAlignment="1">
      <alignment horizontal="left" vertical="top" wrapText="1" shrinkToFit="1"/>
    </xf>
    <xf numFmtId="49" fontId="15" fillId="0" borderId="3" xfId="0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left" vertical="top" wrapText="1" shrinkToFit="1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right"/>
    </xf>
    <xf numFmtId="3" fontId="94" fillId="0" borderId="0" xfId="0" applyNumberFormat="1" applyFont="1"/>
    <xf numFmtId="4" fontId="109" fillId="0" borderId="0" xfId="5" applyNumberFormat="1" applyFont="1"/>
    <xf numFmtId="3" fontId="97" fillId="0" borderId="0" xfId="0" applyNumberFormat="1" applyFont="1" applyFill="1" applyBorder="1"/>
    <xf numFmtId="4" fontId="103" fillId="0" borderId="1" xfId="0" applyNumberFormat="1" applyFont="1" applyFill="1" applyBorder="1" applyAlignment="1">
      <alignment vertical="top"/>
    </xf>
    <xf numFmtId="4" fontId="24" fillId="0" borderId="1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8" fillId="8" borderId="1" xfId="0" applyNumberFormat="1" applyFont="1" applyFill="1" applyBorder="1" applyAlignment="1">
      <alignment horizontal="right" vertical="center" wrapText="1"/>
    </xf>
    <xf numFmtId="3" fontId="98" fillId="8" borderId="1" xfId="0" applyNumberFormat="1" applyFont="1" applyFill="1" applyBorder="1" applyAlignment="1">
      <alignment vertical="top" wrapText="1"/>
    </xf>
    <xf numFmtId="3" fontId="100" fillId="8" borderId="1" xfId="0" applyNumberFormat="1" applyFont="1" applyFill="1" applyBorder="1" applyAlignment="1">
      <alignment vertical="top" wrapText="1"/>
    </xf>
    <xf numFmtId="3" fontId="24" fillId="8" borderId="1" xfId="0" applyNumberFormat="1" applyFont="1" applyFill="1" applyBorder="1" applyAlignment="1">
      <alignment vertical="top" wrapText="1"/>
    </xf>
    <xf numFmtId="3" fontId="15" fillId="8" borderId="1" xfId="0" applyNumberFormat="1" applyFont="1" applyFill="1" applyBorder="1" applyAlignment="1">
      <alignment vertical="top" wrapText="1"/>
    </xf>
    <xf numFmtId="3" fontId="24" fillId="8" borderId="3" xfId="0" applyNumberFormat="1" applyFont="1" applyFill="1" applyBorder="1" applyAlignment="1">
      <alignment vertical="top" wrapText="1"/>
    </xf>
    <xf numFmtId="49" fontId="13" fillId="4" borderId="1" xfId="0" applyNumberFormat="1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 wrapText="1" shrinkToFit="1"/>
    </xf>
    <xf numFmtId="0" fontId="8" fillId="8" borderId="1" xfId="0" applyFont="1" applyFill="1" applyBorder="1" applyAlignment="1">
      <alignment horizontal="left" vertical="top" wrapText="1" shrinkToFit="1"/>
    </xf>
    <xf numFmtId="4" fontId="13" fillId="4" borderId="1" xfId="0" applyNumberFormat="1" applyFont="1" applyFill="1" applyBorder="1" applyAlignment="1">
      <alignment horizontal="right" vertical="top" wrapText="1" shrinkToFit="1"/>
    </xf>
    <xf numFmtId="3" fontId="13" fillId="4" borderId="1" xfId="0" applyNumberFormat="1" applyFont="1" applyFill="1" applyBorder="1" applyAlignment="1">
      <alignment horizontal="right" vertical="top" wrapText="1" shrinkToFit="1"/>
    </xf>
    <xf numFmtId="3" fontId="105" fillId="0" borderId="0" xfId="0" applyNumberFormat="1" applyFont="1"/>
    <xf numFmtId="0" fontId="12" fillId="8" borderId="0" xfId="0" applyFont="1" applyFill="1"/>
    <xf numFmtId="0" fontId="8" fillId="0" borderId="1" xfId="0" applyFont="1" applyFill="1" applyBorder="1" applyAlignment="1">
      <alignment horizontal="center" vertical="top" wrapText="1" shrinkToFit="1"/>
    </xf>
    <xf numFmtId="3" fontId="8" fillId="0" borderId="1" xfId="0" applyNumberFormat="1" applyFont="1" applyFill="1" applyBorder="1" applyAlignment="1">
      <alignment horizontal="right" vertical="top" wrapText="1" shrinkToFit="1"/>
    </xf>
    <xf numFmtId="3" fontId="15" fillId="0" borderId="0" xfId="0" applyNumberFormat="1" applyFont="1" applyFill="1" applyBorder="1" applyAlignment="1">
      <alignment horizontal="right" vertical="top" wrapText="1" shrinkToFit="1"/>
    </xf>
    <xf numFmtId="4" fontId="8" fillId="8" borderId="1" xfId="0" applyNumberFormat="1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justify" vertical="center" wrapText="1"/>
    </xf>
    <xf numFmtId="4" fontId="24" fillId="0" borderId="1" xfId="0" applyNumberFormat="1" applyFont="1" applyFill="1" applyBorder="1" applyAlignment="1">
      <alignment horizontal="right" vertical="top"/>
    </xf>
    <xf numFmtId="4" fontId="25" fillId="0" borderId="3" xfId="0" applyNumberFormat="1" applyFont="1" applyFill="1" applyBorder="1" applyAlignment="1">
      <alignment horizontal="right" vertical="top"/>
    </xf>
    <xf numFmtId="4" fontId="25" fillId="0" borderId="1" xfId="0" applyNumberFormat="1" applyFon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horizontal="right" vertical="top" wrapText="1"/>
    </xf>
    <xf numFmtId="4" fontId="98" fillId="0" borderId="1" xfId="0" applyNumberFormat="1" applyFont="1" applyFill="1" applyBorder="1" applyAlignment="1">
      <alignment vertical="top"/>
    </xf>
    <xf numFmtId="4" fontId="98" fillId="0" borderId="1" xfId="0" applyNumberFormat="1" applyFont="1" applyFill="1" applyBorder="1" applyAlignment="1">
      <alignment horizontal="right" vertical="top"/>
    </xf>
    <xf numFmtId="4" fontId="98" fillId="0" borderId="1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shrinkToFit="1"/>
    </xf>
    <xf numFmtId="3" fontId="110" fillId="9" borderId="0" xfId="0" applyNumberFormat="1" applyFont="1" applyFill="1" applyBorder="1"/>
    <xf numFmtId="0" fontId="33" fillId="0" borderId="1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3" fontId="15" fillId="0" borderId="4" xfId="0" applyNumberFormat="1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4" fontId="111" fillId="4" borderId="0" xfId="0" applyNumberFormat="1" applyFont="1" applyFill="1" applyBorder="1" applyAlignment="1">
      <alignment vertical="top"/>
    </xf>
    <xf numFmtId="4" fontId="57" fillId="5" borderId="0" xfId="0" applyNumberFormat="1" applyFont="1" applyFill="1"/>
    <xf numFmtId="0" fontId="107" fillId="8" borderId="0" xfId="0" applyFont="1" applyFill="1" applyAlignment="1"/>
    <xf numFmtId="0" fontId="107" fillId="0" borderId="0" xfId="0" applyFont="1" applyFill="1"/>
    <xf numFmtId="0" fontId="107" fillId="0" borderId="1" xfId="0" applyFont="1" applyFill="1" applyBorder="1" applyAlignment="1">
      <alignment horizontal="left" vertical="center" wrapText="1"/>
    </xf>
    <xf numFmtId="3" fontId="0" fillId="0" borderId="0" xfId="0" applyNumberFormat="1" applyFont="1"/>
    <xf numFmtId="4" fontId="8" fillId="8" borderId="1" xfId="0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 applyBorder="1" applyAlignment="1">
      <alignment horizontal="center" vertical="center" wrapText="1"/>
    </xf>
    <xf numFmtId="3" fontId="109" fillId="0" borderId="0" xfId="0" applyNumberFormat="1" applyFont="1"/>
    <xf numFmtId="0" fontId="109" fillId="0" borderId="0" xfId="0" applyFont="1"/>
    <xf numFmtId="4" fontId="20" fillId="0" borderId="0" xfId="0" applyNumberFormat="1" applyFont="1" applyFill="1"/>
    <xf numFmtId="3" fontId="20" fillId="0" borderId="0" xfId="0" applyNumberFormat="1" applyFont="1" applyFill="1"/>
    <xf numFmtId="0" fontId="20" fillId="0" borderId="0" xfId="0" applyFont="1" applyFill="1"/>
    <xf numFmtId="3" fontId="19" fillId="0" borderId="0" xfId="0" applyNumberFormat="1" applyFont="1" applyFill="1" applyAlignment="1">
      <alignment vertical="top"/>
    </xf>
    <xf numFmtId="4" fontId="8" fillId="8" borderId="4" xfId="0" applyNumberFormat="1" applyFont="1" applyFill="1" applyBorder="1" applyAlignment="1">
      <alignment vertical="center" wrapText="1"/>
    </xf>
    <xf numFmtId="0" fontId="10" fillId="0" borderId="0" xfId="5" applyFont="1" applyAlignment="1">
      <alignment horizontal="center"/>
    </xf>
    <xf numFmtId="0" fontId="112" fillId="0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49" fontId="73" fillId="0" borderId="0" xfId="5" applyNumberFormat="1" applyFont="1" applyAlignment="1">
      <alignment horizontal="left"/>
    </xf>
    <xf numFmtId="0" fontId="13" fillId="0" borderId="0" xfId="5" applyFont="1" applyAlignment="1">
      <alignment horizontal="left"/>
    </xf>
    <xf numFmtId="4" fontId="113" fillId="4" borderId="0" xfId="0" applyNumberFormat="1" applyFont="1" applyFill="1" applyBorder="1"/>
    <xf numFmtId="3" fontId="114" fillId="4" borderId="0" xfId="0" applyNumberFormat="1" applyFont="1" applyFill="1" applyBorder="1"/>
    <xf numFmtId="0" fontId="113" fillId="4" borderId="0" xfId="0" applyFont="1" applyFill="1" applyBorder="1"/>
    <xf numFmtId="3" fontId="8" fillId="8" borderId="1" xfId="0" applyNumberFormat="1" applyFont="1" applyFill="1" applyBorder="1" applyAlignment="1">
      <alignment horizontal="center" vertical="center" wrapText="1"/>
    </xf>
    <xf numFmtId="0" fontId="77" fillId="0" borderId="0" xfId="0" applyFont="1" applyAlignment="1"/>
    <xf numFmtId="0" fontId="77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8" fillId="0" borderId="0" xfId="5" applyFont="1" applyAlignment="1">
      <alignment horizontal="right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5" fillId="4" borderId="1" xfId="0" applyFont="1" applyFill="1" applyBorder="1" applyAlignment="1">
      <alignment horizontal="left" vertical="top" wrapText="1" shrinkToFit="1"/>
    </xf>
    <xf numFmtId="3" fontId="13" fillId="4" borderId="0" xfId="0" applyNumberFormat="1" applyFont="1" applyFill="1" applyBorder="1" applyAlignment="1">
      <alignment vertical="top"/>
    </xf>
    <xf numFmtId="3" fontId="78" fillId="0" borderId="0" xfId="0" applyNumberFormat="1" applyFont="1"/>
    <xf numFmtId="0" fontId="78" fillId="0" borderId="0" xfId="0" applyFont="1"/>
    <xf numFmtId="49" fontId="8" fillId="8" borderId="1" xfId="0" applyNumberFormat="1" applyFont="1" applyFill="1" applyBorder="1" applyAlignment="1">
      <alignment horizontal="center" vertical="top"/>
    </xf>
    <xf numFmtId="3" fontId="20" fillId="0" borderId="0" xfId="0" applyNumberFormat="1" applyFont="1"/>
    <xf numFmtId="0" fontId="20" fillId="8" borderId="0" xfId="0" applyFont="1" applyFill="1"/>
    <xf numFmtId="4" fontId="13" fillId="4" borderId="0" xfId="0" applyNumberFormat="1" applyFont="1" applyFill="1" applyBorder="1" applyAlignment="1">
      <alignment vertical="top"/>
    </xf>
    <xf numFmtId="4" fontId="78" fillId="0" borderId="0" xfId="0" applyNumberFormat="1" applyFont="1"/>
    <xf numFmtId="4" fontId="115" fillId="4" borderId="0" xfId="0" applyNumberFormat="1" applyFont="1" applyFill="1" applyBorder="1" applyAlignment="1">
      <alignment vertical="top"/>
    </xf>
    <xf numFmtId="3" fontId="116" fillId="0" borderId="0" xfId="0" applyNumberFormat="1" applyFont="1"/>
    <xf numFmtId="0" fontId="116" fillId="0" borderId="0" xfId="0" applyFont="1"/>
    <xf numFmtId="0" fontId="78" fillId="0" borderId="0" xfId="0" applyFont="1" applyAlignment="1">
      <alignment horizontal="center"/>
    </xf>
    <xf numFmtId="0" fontId="59" fillId="0" borderId="0" xfId="0" applyFont="1" applyFill="1" applyBorder="1" applyAlignment="1">
      <alignment vertical="top"/>
    </xf>
    <xf numFmtId="4" fontId="20" fillId="0" borderId="0" xfId="0" applyNumberFormat="1" applyFont="1"/>
    <xf numFmtId="0" fontId="75" fillId="0" borderId="1" xfId="6" applyFont="1" applyFill="1" applyBorder="1" applyAlignment="1">
      <alignment vertical="center" wrapText="1"/>
    </xf>
    <xf numFmtId="0" fontId="33" fillId="2" borderId="3" xfId="6" applyFont="1" applyFill="1" applyBorder="1" applyAlignment="1">
      <alignment vertical="center" wrapText="1"/>
    </xf>
    <xf numFmtId="0" fontId="33" fillId="2" borderId="1" xfId="6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top" wrapText="1" shrinkToFit="1"/>
    </xf>
    <xf numFmtId="49" fontId="22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 shrinkToFit="1"/>
    </xf>
    <xf numFmtId="0" fontId="51" fillId="4" borderId="1" xfId="0" applyFont="1" applyFill="1" applyBorder="1" applyAlignment="1">
      <alignment horizontal="left" vertical="top" wrapText="1" shrinkToFit="1"/>
    </xf>
    <xf numFmtId="0" fontId="76" fillId="0" borderId="1" xfId="0" applyFont="1" applyFill="1" applyBorder="1" applyAlignment="1">
      <alignment horizontal="left" vertical="top" wrapText="1" shrinkToFit="1"/>
    </xf>
    <xf numFmtId="0" fontId="24" fillId="2" borderId="1" xfId="0" applyFont="1" applyFill="1" applyBorder="1" applyAlignment="1">
      <alignment horizontal="justify" wrapText="1"/>
    </xf>
    <xf numFmtId="0" fontId="33" fillId="2" borderId="3" xfId="6" applyFont="1" applyFill="1" applyBorder="1" applyAlignment="1">
      <alignment vertical="top" wrapText="1"/>
    </xf>
    <xf numFmtId="0" fontId="33" fillId="0" borderId="3" xfId="6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0" fontId="117" fillId="0" borderId="0" xfId="0" applyFont="1" applyFill="1" applyAlignment="1">
      <alignment horizontal="center" wrapText="1"/>
    </xf>
    <xf numFmtId="0" fontId="54" fillId="0" borderId="0" xfId="0" applyFont="1" applyAlignment="1">
      <alignment horizontal="center"/>
    </xf>
    <xf numFmtId="49" fontId="74" fillId="0" borderId="0" xfId="5" applyNumberFormat="1" applyFont="1" applyAlignment="1">
      <alignment horizontal="left"/>
    </xf>
    <xf numFmtId="0" fontId="8" fillId="0" borderId="0" xfId="5" applyFont="1" applyAlignment="1">
      <alignment horizontal="left"/>
    </xf>
    <xf numFmtId="4" fontId="102" fillId="11" borderId="0" xfId="0" applyNumberFormat="1" applyFont="1" applyFill="1" applyBorder="1"/>
    <xf numFmtId="3" fontId="97" fillId="11" borderId="0" xfId="0" applyNumberFormat="1" applyFont="1" applyFill="1" applyBorder="1"/>
    <xf numFmtId="0" fontId="102" fillId="11" borderId="0" xfId="0" applyFont="1" applyFill="1" applyBorder="1"/>
    <xf numFmtId="3" fontId="15" fillId="8" borderId="1" xfId="0" applyNumberFormat="1" applyFont="1" applyFill="1" applyBorder="1" applyAlignment="1">
      <alignment horizontal="right" vertical="center" wrapText="1"/>
    </xf>
    <xf numFmtId="0" fontId="15" fillId="0" borderId="1" xfId="5" applyFont="1" applyFill="1" applyBorder="1" applyAlignment="1">
      <alignment horizontal="center" vertical="top"/>
    </xf>
    <xf numFmtId="4" fontId="107" fillId="0" borderId="1" xfId="7" applyNumberFormat="1" applyFont="1" applyFill="1" applyBorder="1" applyAlignment="1">
      <alignment horizontal="right" vertical="center" wrapText="1"/>
    </xf>
    <xf numFmtId="0" fontId="98" fillId="0" borderId="1" xfId="0" applyFont="1" applyBorder="1" applyAlignment="1">
      <alignment horizontal="justify" wrapText="1"/>
    </xf>
    <xf numFmtId="49" fontId="98" fillId="0" borderId="1" xfId="0" applyNumberFormat="1" applyFont="1" applyFill="1" applyBorder="1" applyAlignment="1">
      <alignment horizontal="center" vertical="top" wrapText="1"/>
    </xf>
    <xf numFmtId="3" fontId="98" fillId="8" borderId="1" xfId="0" applyNumberFormat="1" applyFont="1" applyFill="1" applyBorder="1" applyAlignment="1">
      <alignment horizontal="right" vertical="top"/>
    </xf>
    <xf numFmtId="0" fontId="102" fillId="0" borderId="0" xfId="0" applyFont="1" applyFill="1"/>
    <xf numFmtId="0" fontId="8" fillId="0" borderId="0" xfId="5" applyFont="1" applyFill="1" applyBorder="1"/>
    <xf numFmtId="0" fontId="26" fillId="0" borderId="0" xfId="5" applyFont="1" applyFill="1"/>
    <xf numFmtId="0" fontId="13" fillId="0" borderId="0" xfId="5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center"/>
    </xf>
    <xf numFmtId="4" fontId="33" fillId="0" borderId="1" xfId="0" applyNumberFormat="1" applyFont="1" applyFill="1" applyBorder="1" applyAlignment="1">
      <alignment vertical="top" wrapText="1"/>
    </xf>
    <xf numFmtId="0" fontId="24" fillId="0" borderId="4" xfId="0" applyFont="1" applyBorder="1" applyAlignment="1">
      <alignment horizontal="justify" wrapText="1"/>
    </xf>
    <xf numFmtId="0" fontId="8" fillId="8" borderId="8" xfId="0" applyFont="1" applyFill="1" applyBorder="1" applyAlignment="1">
      <alignment vertical="top" wrapText="1"/>
    </xf>
    <xf numFmtId="4" fontId="91" fillId="8" borderId="1" xfId="0" applyNumberFormat="1" applyFont="1" applyFill="1" applyBorder="1" applyAlignment="1">
      <alignment vertical="center" wrapText="1"/>
    </xf>
    <xf numFmtId="3" fontId="15" fillId="8" borderId="1" xfId="5" applyNumberFormat="1" applyFont="1" applyFill="1" applyBorder="1"/>
    <xf numFmtId="0" fontId="8" fillId="8" borderId="9" xfId="0" applyFont="1" applyFill="1" applyBorder="1" applyAlignment="1">
      <alignment horizontal="justify" vertical="center" wrapText="1"/>
    </xf>
    <xf numFmtId="2" fontId="115" fillId="4" borderId="1" xfId="0" applyNumberFormat="1" applyFont="1" applyFill="1" applyBorder="1" applyAlignment="1">
      <alignment horizontal="right" vertical="top" wrapText="1" shrinkToFit="1"/>
    </xf>
    <xf numFmtId="0" fontId="115" fillId="4" borderId="1" xfId="0" applyFont="1" applyFill="1" applyBorder="1" applyAlignment="1">
      <alignment horizontal="right" vertical="top" wrapText="1" shrinkToFit="1"/>
    </xf>
    <xf numFmtId="0" fontId="115" fillId="4" borderId="1" xfId="0" applyFont="1" applyFill="1" applyBorder="1" applyAlignment="1">
      <alignment horizontal="center" vertical="top" wrapText="1" shrinkToFit="1"/>
    </xf>
    <xf numFmtId="0" fontId="8" fillId="0" borderId="2" xfId="0" applyFont="1" applyBorder="1" applyAlignment="1">
      <alignment horizontal="left" vertical="center" wrapText="1"/>
    </xf>
    <xf numFmtId="4" fontId="8" fillId="8" borderId="1" xfId="11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top" wrapText="1" shrinkToFit="1"/>
    </xf>
    <xf numFmtId="3" fontId="8" fillId="0" borderId="0" xfId="0" applyNumberFormat="1" applyFont="1" applyBorder="1" applyAlignment="1">
      <alignment horizontal="center" vertical="center" wrapText="1"/>
    </xf>
    <xf numFmtId="0" fontId="8" fillId="8" borderId="8" xfId="0" applyFont="1" applyFill="1" applyBorder="1" applyAlignment="1">
      <alignment vertical="top" wrapText="1" shrinkToFit="1"/>
    </xf>
    <xf numFmtId="0" fontId="8" fillId="8" borderId="2" xfId="0" applyFont="1" applyFill="1" applyBorder="1" applyAlignment="1">
      <alignment vertical="top" wrapText="1" shrinkToFit="1"/>
    </xf>
    <xf numFmtId="49" fontId="8" fillId="8" borderId="8" xfId="0" applyNumberFormat="1" applyFont="1" applyFill="1" applyBorder="1" applyAlignment="1">
      <alignment horizontal="center" vertical="top" wrapText="1" shrinkToFit="1"/>
    </xf>
    <xf numFmtId="0" fontId="8" fillId="8" borderId="8" xfId="0" applyFont="1" applyFill="1" applyBorder="1" applyAlignment="1">
      <alignment horizontal="left" vertical="top" wrapText="1"/>
    </xf>
    <xf numFmtId="4" fontId="118" fillId="4" borderId="0" xfId="0" applyNumberFormat="1" applyFont="1" applyFill="1" applyBorder="1" applyAlignment="1">
      <alignment vertical="top"/>
    </xf>
    <xf numFmtId="3" fontId="6" fillId="0" borderId="1" xfId="5" applyNumberFormat="1" applyFont="1" applyBorder="1"/>
    <xf numFmtId="3" fontId="6" fillId="0" borderId="1" xfId="5" applyNumberFormat="1" applyFont="1" applyFill="1" applyBorder="1"/>
    <xf numFmtId="4" fontId="107" fillId="0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vertical="top"/>
    </xf>
    <xf numFmtId="3" fontId="119" fillId="11" borderId="0" xfId="0" applyNumberFormat="1" applyFont="1" applyFill="1" applyBorder="1"/>
    <xf numFmtId="4" fontId="102" fillId="9" borderId="0" xfId="0" applyNumberFormat="1" applyFont="1" applyFill="1" applyBorder="1"/>
    <xf numFmtId="4" fontId="2" fillId="9" borderId="0" xfId="0" applyNumberFormat="1" applyFont="1" applyFill="1" applyBorder="1"/>
    <xf numFmtId="3" fontId="114" fillId="9" borderId="0" xfId="0" applyNumberFormat="1" applyFont="1" applyFill="1" applyBorder="1"/>
    <xf numFmtId="3" fontId="15" fillId="0" borderId="1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55" fillId="0" borderId="1" xfId="0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4" fontId="8" fillId="2" borderId="1" xfId="11" applyNumberFormat="1" applyFont="1" applyFill="1" applyBorder="1" applyAlignment="1">
      <alignment horizontal="right" vertical="center"/>
    </xf>
    <xf numFmtId="0" fontId="8" fillId="8" borderId="7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55" fillId="0" borderId="1" xfId="0" applyNumberFormat="1" applyFont="1" applyFill="1" applyBorder="1" applyAlignment="1">
      <alignment vertical="top"/>
    </xf>
    <xf numFmtId="4" fontId="105" fillId="4" borderId="0" xfId="0" applyNumberFormat="1" applyFont="1" applyFill="1" applyBorder="1"/>
    <xf numFmtId="3" fontId="120" fillId="9" borderId="0" xfId="0" applyNumberFormat="1" applyFont="1" applyFill="1" applyBorder="1"/>
    <xf numFmtId="0" fontId="7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5" applyFont="1" applyFill="1" applyAlignment="1">
      <alignment horizontal="right"/>
    </xf>
    <xf numFmtId="3" fontId="8" fillId="0" borderId="1" xfId="11" applyNumberFormat="1" applyFont="1" applyFill="1" applyBorder="1" applyAlignment="1">
      <alignment horizontal="right" vertical="center"/>
    </xf>
    <xf numFmtId="4" fontId="94" fillId="0" borderId="0" xfId="0" applyNumberFormat="1" applyFont="1" applyFill="1"/>
    <xf numFmtId="2" fontId="0" fillId="0" borderId="0" xfId="0" applyNumberFormat="1" applyFont="1" applyFill="1"/>
    <xf numFmtId="2" fontId="0" fillId="0" borderId="0" xfId="0" applyNumberFormat="1" applyFont="1" applyFill="1" applyBorder="1"/>
    <xf numFmtId="2" fontId="0" fillId="0" borderId="0" xfId="0" applyNumberFormat="1" applyFill="1"/>
    <xf numFmtId="0" fontId="8" fillId="8" borderId="4" xfId="0" applyFont="1" applyFill="1" applyBorder="1" applyAlignment="1">
      <alignment horizontal="center" vertical="top" wrapText="1"/>
    </xf>
    <xf numFmtId="0" fontId="8" fillId="8" borderId="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horizontal="left" vertical="top" wrapText="1" shrinkToFit="1"/>
    </xf>
    <xf numFmtId="49" fontId="8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center" wrapText="1"/>
    </xf>
    <xf numFmtId="4" fontId="36" fillId="4" borderId="1" xfId="0" applyNumberFormat="1" applyFont="1" applyFill="1" applyBorder="1" applyAlignment="1">
      <alignment horizontal="right" vertical="center"/>
    </xf>
    <xf numFmtId="49" fontId="15" fillId="0" borderId="8" xfId="0" applyNumberFormat="1" applyFont="1" applyFill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 shrinkToFit="1"/>
    </xf>
    <xf numFmtId="0" fontId="15" fillId="0" borderId="8" xfId="0" applyFont="1" applyFill="1" applyBorder="1" applyAlignment="1">
      <alignment horizontal="left" vertical="top" wrapText="1" shrinkToFit="1"/>
    </xf>
    <xf numFmtId="49" fontId="100" fillId="0" borderId="4" xfId="0" applyNumberFormat="1" applyFont="1" applyFill="1" applyBorder="1" applyAlignment="1">
      <alignment horizontal="center" vertical="top"/>
    </xf>
    <xf numFmtId="49" fontId="121" fillId="0" borderId="4" xfId="0" applyNumberFormat="1" applyFont="1" applyFill="1" applyBorder="1" applyAlignment="1">
      <alignment horizontal="center"/>
    </xf>
    <xf numFmtId="0" fontId="121" fillId="0" borderId="4" xfId="0" applyFont="1" applyFill="1" applyBorder="1" applyAlignment="1">
      <alignment horizontal="center"/>
    </xf>
    <xf numFmtId="0" fontId="121" fillId="0" borderId="13" xfId="0" applyFont="1" applyFill="1" applyBorder="1" applyAlignment="1">
      <alignment horizontal="center"/>
    </xf>
    <xf numFmtId="3" fontId="98" fillId="0" borderId="4" xfId="0" applyNumberFormat="1" applyFont="1" applyFill="1" applyBorder="1" applyAlignment="1">
      <alignment vertical="top"/>
    </xf>
    <xf numFmtId="3" fontId="15" fillId="0" borderId="4" xfId="0" applyNumberFormat="1" applyFont="1" applyFill="1" applyBorder="1" applyAlignment="1">
      <alignment vertical="top"/>
    </xf>
    <xf numFmtId="0" fontId="24" fillId="0" borderId="4" xfId="0" applyFont="1" applyFill="1" applyBorder="1" applyAlignment="1">
      <alignment horizontal="left" vertical="top" wrapText="1" shrinkToFit="1"/>
    </xf>
    <xf numFmtId="0" fontId="15" fillId="0" borderId="4" xfId="0" applyFont="1" applyBorder="1" applyAlignment="1">
      <alignment vertical="top" wrapText="1"/>
    </xf>
    <xf numFmtId="3" fontId="98" fillId="0" borderId="4" xfId="0" applyNumberFormat="1" applyFont="1" applyFill="1" applyBorder="1" applyAlignment="1">
      <alignment horizontal="right" vertical="top"/>
    </xf>
    <xf numFmtId="4" fontId="98" fillId="0" borderId="4" xfId="0" applyNumberFormat="1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4" fontId="24" fillId="0" borderId="4" xfId="0" applyNumberFormat="1" applyFont="1" applyFill="1" applyBorder="1" applyAlignment="1">
      <alignment vertical="top"/>
    </xf>
    <xf numFmtId="4" fontId="33" fillId="0" borderId="4" xfId="0" applyNumberFormat="1" applyFont="1" applyFill="1" applyBorder="1" applyAlignment="1">
      <alignment vertical="top"/>
    </xf>
    <xf numFmtId="4" fontId="15" fillId="0" borderId="4" xfId="0" applyNumberFormat="1" applyFont="1" applyFill="1" applyBorder="1" applyAlignment="1">
      <alignment horizontal="right" vertical="top"/>
    </xf>
    <xf numFmtId="3" fontId="23" fillId="0" borderId="4" xfId="0" applyNumberFormat="1" applyFont="1" applyFill="1" applyBorder="1" applyAlignment="1">
      <alignment vertical="top"/>
    </xf>
    <xf numFmtId="3" fontId="24" fillId="0" borderId="4" xfId="0" applyNumberFormat="1" applyFont="1" applyFill="1" applyBorder="1" applyAlignment="1">
      <alignment vertical="top"/>
    </xf>
    <xf numFmtId="3" fontId="24" fillId="0" borderId="4" xfId="0" applyNumberFormat="1" applyFont="1" applyFill="1" applyBorder="1" applyAlignment="1">
      <alignment vertical="top" wrapText="1"/>
    </xf>
    <xf numFmtId="0" fontId="24" fillId="8" borderId="4" xfId="0" applyFont="1" applyFill="1" applyBorder="1" applyAlignment="1">
      <alignment horizontal="left" vertical="top" wrapText="1" shrinkToFit="1"/>
    </xf>
    <xf numFmtId="4" fontId="24" fillId="0" borderId="4" xfId="0" applyNumberFormat="1" applyFont="1" applyFill="1" applyBorder="1" applyAlignment="1">
      <alignment horizontal="right" vertical="top"/>
    </xf>
    <xf numFmtId="4" fontId="25" fillId="0" borderId="5" xfId="0" applyNumberFormat="1" applyFont="1" applyFill="1" applyBorder="1" applyAlignment="1">
      <alignment horizontal="right" vertical="top"/>
    </xf>
    <xf numFmtId="4" fontId="25" fillId="0" borderId="4" xfId="0" applyNumberFormat="1" applyFont="1" applyFill="1" applyBorder="1" applyAlignment="1">
      <alignment horizontal="right" vertical="top"/>
    </xf>
    <xf numFmtId="3" fontId="98" fillId="0" borderId="4" xfId="0" applyNumberFormat="1" applyFont="1" applyFill="1" applyBorder="1" applyAlignment="1">
      <alignment vertical="top" wrapText="1"/>
    </xf>
    <xf numFmtId="49" fontId="98" fillId="0" borderId="4" xfId="0" applyNumberFormat="1" applyFont="1" applyBorder="1" applyAlignment="1">
      <alignment horizontal="center" vertical="top"/>
    </xf>
    <xf numFmtId="0" fontId="98" fillId="0" borderId="4" xfId="0" applyNumberFormat="1" applyFont="1" applyBorder="1" applyAlignment="1">
      <alignment vertical="top" wrapText="1"/>
    </xf>
    <xf numFmtId="4" fontId="15" fillId="0" borderId="5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0" fontId="15" fillId="0" borderId="18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vertical="top" wrapText="1"/>
    </xf>
    <xf numFmtId="3" fontId="15" fillId="8" borderId="4" xfId="0" applyNumberFormat="1" applyFont="1" applyFill="1" applyBorder="1" applyAlignment="1">
      <alignment vertical="top"/>
    </xf>
    <xf numFmtId="3" fontId="15" fillId="0" borderId="5" xfId="0" applyNumberFormat="1" applyFont="1" applyFill="1" applyBorder="1" applyAlignment="1">
      <alignment vertical="top"/>
    </xf>
    <xf numFmtId="3" fontId="122" fillId="0" borderId="4" xfId="0" applyNumberFormat="1" applyFont="1" applyFill="1" applyBorder="1" applyAlignment="1">
      <alignment vertical="top"/>
    </xf>
    <xf numFmtId="3" fontId="24" fillId="8" borderId="4" xfId="0" applyNumberFormat="1" applyFont="1" applyFill="1" applyBorder="1" applyAlignment="1">
      <alignment horizontal="right" vertical="top"/>
    </xf>
    <xf numFmtId="49" fontId="98" fillId="0" borderId="8" xfId="0" applyNumberFormat="1" applyFont="1" applyFill="1" applyBorder="1" applyAlignment="1">
      <alignment horizontal="center" vertical="top"/>
    </xf>
    <xf numFmtId="0" fontId="98" fillId="0" borderId="8" xfId="0" applyFont="1" applyBorder="1" applyAlignment="1">
      <alignment vertical="top" wrapText="1"/>
    </xf>
    <xf numFmtId="3" fontId="98" fillId="0" borderId="8" xfId="0" applyNumberFormat="1" applyFont="1" applyFill="1" applyBorder="1" applyAlignment="1">
      <alignment vertical="top"/>
    </xf>
    <xf numFmtId="3" fontId="15" fillId="0" borderId="14" xfId="0" applyNumberFormat="1" applyFont="1" applyFill="1" applyBorder="1" applyAlignment="1">
      <alignment vertical="top"/>
    </xf>
    <xf numFmtId="3" fontId="15" fillId="0" borderId="8" xfId="0" applyNumberFormat="1" applyFont="1" applyFill="1" applyBorder="1" applyAlignment="1">
      <alignment vertical="top"/>
    </xf>
    <xf numFmtId="49" fontId="24" fillId="0" borderId="8" xfId="0" applyNumberFormat="1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left" vertical="top" wrapText="1" shrinkToFit="1"/>
    </xf>
    <xf numFmtId="3" fontId="24" fillId="0" borderId="8" xfId="0" applyNumberFormat="1" applyFont="1" applyFill="1" applyBorder="1" applyAlignment="1">
      <alignment horizontal="right" vertical="top"/>
    </xf>
    <xf numFmtId="0" fontId="15" fillId="0" borderId="8" xfId="0" applyFont="1" applyBorder="1" applyAlignment="1">
      <alignment vertical="top" wrapText="1"/>
    </xf>
    <xf numFmtId="3" fontId="15" fillId="0" borderId="8" xfId="0" applyNumberFormat="1" applyFont="1" applyFill="1" applyBorder="1" applyAlignment="1">
      <alignment horizontal="right" vertical="top"/>
    </xf>
    <xf numFmtId="49" fontId="98" fillId="0" borderId="2" xfId="0" applyNumberFormat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left" vertical="top" wrapText="1" shrinkToFit="1"/>
    </xf>
    <xf numFmtId="3" fontId="98" fillId="0" borderId="2" xfId="0" applyNumberFormat="1" applyFont="1" applyFill="1" applyBorder="1" applyAlignment="1">
      <alignment vertical="top"/>
    </xf>
    <xf numFmtId="0" fontId="98" fillId="0" borderId="8" xfId="0" applyFont="1" applyFill="1" applyBorder="1" applyAlignment="1">
      <alignment horizontal="left" vertical="top" wrapText="1" shrinkToFit="1"/>
    </xf>
    <xf numFmtId="3" fontId="15" fillId="0" borderId="2" xfId="0" applyNumberFormat="1" applyFont="1" applyFill="1" applyBorder="1" applyAlignment="1">
      <alignment vertical="top"/>
    </xf>
    <xf numFmtId="4" fontId="100" fillId="0" borderId="8" xfId="0" applyNumberFormat="1" applyFont="1" applyFill="1" applyBorder="1" applyAlignment="1">
      <alignment vertical="top"/>
    </xf>
    <xf numFmtId="49" fontId="100" fillId="0" borderId="8" xfId="0" applyNumberFormat="1" applyFont="1" applyFill="1" applyBorder="1" applyAlignment="1">
      <alignment horizontal="center" vertical="top"/>
    </xf>
    <xf numFmtId="0" fontId="100" fillId="0" borderId="8" xfId="0" applyFont="1" applyFill="1" applyBorder="1" applyAlignment="1">
      <alignment horizontal="left" vertical="top" wrapText="1" shrinkToFit="1"/>
    </xf>
    <xf numFmtId="0" fontId="15" fillId="0" borderId="8" xfId="0" applyFont="1" applyFill="1" applyBorder="1" applyAlignment="1">
      <alignment vertical="top" wrapText="1"/>
    </xf>
    <xf numFmtId="3" fontId="15" fillId="0" borderId="15" xfId="0" applyNumberFormat="1" applyFont="1" applyFill="1" applyBorder="1" applyAlignment="1">
      <alignment vertical="top" wrapText="1"/>
    </xf>
    <xf numFmtId="3" fontId="15" fillId="0" borderId="8" xfId="0" applyNumberFormat="1" applyFont="1" applyFill="1" applyBorder="1" applyAlignment="1">
      <alignment vertical="top" wrapText="1"/>
    </xf>
    <xf numFmtId="49" fontId="96" fillId="11" borderId="8" xfId="0" applyNumberFormat="1" applyFont="1" applyFill="1" applyBorder="1" applyAlignment="1">
      <alignment horizontal="center" vertical="top"/>
    </xf>
    <xf numFmtId="0" fontId="96" fillId="11" borderId="8" xfId="0" applyFont="1" applyFill="1" applyBorder="1" applyAlignment="1">
      <alignment horizontal="left" vertical="top" wrapText="1" shrinkToFit="1"/>
    </xf>
    <xf numFmtId="4" fontId="123" fillId="11" borderId="8" xfId="0" applyNumberFormat="1" applyFont="1" applyFill="1" applyBorder="1" applyAlignment="1">
      <alignment vertical="top"/>
    </xf>
    <xf numFmtId="49" fontId="24" fillId="0" borderId="15" xfId="0" applyNumberFormat="1" applyFont="1" applyFill="1" applyBorder="1" applyAlignment="1">
      <alignment horizontal="center" vertical="top"/>
    </xf>
    <xf numFmtId="0" fontId="24" fillId="0" borderId="8" xfId="0" applyFont="1" applyBorder="1" applyAlignment="1">
      <alignment horizontal="justify" wrapText="1"/>
    </xf>
    <xf numFmtId="4" fontId="24" fillId="0" borderId="14" xfId="0" applyNumberFormat="1" applyFont="1" applyFill="1" applyBorder="1" applyAlignment="1">
      <alignment vertical="top"/>
    </xf>
    <xf numFmtId="4" fontId="24" fillId="0" borderId="8" xfId="0" applyNumberFormat="1" applyFont="1" applyFill="1" applyBorder="1" applyAlignment="1">
      <alignment vertical="top"/>
    </xf>
    <xf numFmtId="4" fontId="24" fillId="0" borderId="8" xfId="0" applyNumberFormat="1" applyFont="1" applyFill="1" applyBorder="1" applyAlignment="1">
      <alignment vertical="top" wrapText="1"/>
    </xf>
    <xf numFmtId="4" fontId="100" fillId="0" borderId="14" xfId="0" applyNumberFormat="1" applyFont="1" applyFill="1" applyBorder="1" applyAlignment="1">
      <alignment vertical="top"/>
    </xf>
    <xf numFmtId="4" fontId="33" fillId="0" borderId="8" xfId="0" applyNumberFormat="1" applyFont="1" applyFill="1" applyBorder="1" applyAlignment="1">
      <alignment vertical="top"/>
    </xf>
    <xf numFmtId="0" fontId="98" fillId="0" borderId="2" xfId="0" applyFont="1" applyFill="1" applyBorder="1" applyAlignment="1">
      <alignment horizontal="left" vertical="top" wrapText="1" shrinkToFit="1"/>
    </xf>
    <xf numFmtId="4" fontId="103" fillId="0" borderId="2" xfId="0" applyNumberFormat="1" applyFont="1" applyFill="1" applyBorder="1" applyAlignment="1">
      <alignment vertical="top"/>
    </xf>
    <xf numFmtId="3" fontId="15" fillId="0" borderId="2" xfId="0" applyNumberFormat="1" applyFont="1" applyFill="1" applyBorder="1" applyAlignment="1">
      <alignment vertical="top" wrapText="1"/>
    </xf>
    <xf numFmtId="49" fontId="100" fillId="0" borderId="2" xfId="0" applyNumberFormat="1" applyFont="1" applyFill="1" applyBorder="1" applyAlignment="1">
      <alignment horizontal="center" vertical="top"/>
    </xf>
    <xf numFmtId="0" fontId="100" fillId="0" borderId="2" xfId="0" applyFont="1" applyFill="1" applyBorder="1" applyAlignment="1">
      <alignment horizontal="left" vertical="top" wrapText="1" shrinkToFit="1"/>
    </xf>
    <xf numFmtId="3" fontId="100" fillId="0" borderId="2" xfId="0" applyNumberFormat="1" applyFont="1" applyFill="1" applyBorder="1" applyAlignment="1">
      <alignment vertical="top"/>
    </xf>
    <xf numFmtId="3" fontId="100" fillId="0" borderId="2" xfId="0" applyNumberFormat="1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horizontal="center" vertical="top"/>
    </xf>
    <xf numFmtId="3" fontId="24" fillId="0" borderId="2" xfId="0" applyNumberFormat="1" applyFont="1" applyFill="1" applyBorder="1" applyAlignment="1">
      <alignment horizontal="right" vertical="top"/>
    </xf>
    <xf numFmtId="4" fontId="24" fillId="0" borderId="2" xfId="0" applyNumberFormat="1" applyFont="1" applyFill="1" applyBorder="1" applyAlignment="1">
      <alignment horizontal="right" vertical="top"/>
    </xf>
    <xf numFmtId="4" fontId="25" fillId="0" borderId="10" xfId="0" applyNumberFormat="1" applyFont="1" applyFill="1" applyBorder="1" applyAlignment="1">
      <alignment horizontal="right" vertical="top"/>
    </xf>
    <xf numFmtId="4" fontId="25" fillId="0" borderId="2" xfId="0" applyNumberFormat="1" applyFont="1" applyFill="1" applyBorder="1" applyAlignment="1">
      <alignment horizontal="right" vertical="top"/>
    </xf>
    <xf numFmtId="3" fontId="98" fillId="0" borderId="2" xfId="0" applyNumberFormat="1" applyFont="1" applyFill="1" applyBorder="1" applyAlignment="1">
      <alignment horizontal="right" vertical="top"/>
    </xf>
    <xf numFmtId="3" fontId="98" fillId="0" borderId="2" xfId="0" applyNumberFormat="1" applyFont="1" applyFill="1" applyBorder="1" applyAlignment="1">
      <alignment vertical="top" wrapText="1"/>
    </xf>
    <xf numFmtId="0" fontId="24" fillId="8" borderId="2" xfId="0" applyFont="1" applyFill="1" applyBorder="1" applyAlignment="1">
      <alignment horizontal="left" vertical="top" wrapText="1" shrinkToFit="1"/>
    </xf>
    <xf numFmtId="3" fontId="15" fillId="0" borderId="2" xfId="0" applyNumberFormat="1" applyFont="1" applyFill="1" applyBorder="1" applyAlignment="1">
      <alignment horizontal="right" vertical="top"/>
    </xf>
    <xf numFmtId="3" fontId="15" fillId="0" borderId="2" xfId="0" applyNumberFormat="1" applyFont="1" applyFill="1" applyBorder="1" applyAlignment="1">
      <alignment horizontal="right" vertical="top" wrapText="1"/>
    </xf>
    <xf numFmtId="49" fontId="15" fillId="0" borderId="10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justify" wrapText="1"/>
    </xf>
    <xf numFmtId="3" fontId="15" fillId="0" borderId="16" xfId="0" applyNumberFormat="1" applyFont="1" applyFill="1" applyBorder="1" applyAlignment="1">
      <alignment vertical="top"/>
    </xf>
    <xf numFmtId="3" fontId="100" fillId="0" borderId="8" xfId="0" applyNumberFormat="1" applyFont="1" applyFill="1" applyBorder="1" applyAlignment="1">
      <alignment vertical="top"/>
    </xf>
    <xf numFmtId="3" fontId="100" fillId="0" borderId="8" xfId="0" applyNumberFormat="1" applyFont="1" applyFill="1" applyBorder="1" applyAlignment="1">
      <alignment vertical="top" wrapText="1"/>
    </xf>
    <xf numFmtId="3" fontId="24" fillId="0" borderId="8" xfId="0" applyNumberFormat="1" applyFont="1" applyFill="1" applyBorder="1" applyAlignment="1">
      <alignment vertical="top"/>
    </xf>
    <xf numFmtId="3" fontId="98" fillId="8" borderId="2" xfId="0" applyNumberFormat="1" applyFont="1" applyFill="1" applyBorder="1" applyAlignment="1">
      <alignment vertical="top"/>
    </xf>
    <xf numFmtId="0" fontId="100" fillId="0" borderId="8" xfId="0" applyFont="1" applyBorder="1" applyAlignment="1">
      <alignment wrapText="1"/>
    </xf>
    <xf numFmtId="3" fontId="100" fillId="8" borderId="15" xfId="0" applyNumberFormat="1" applyFont="1" applyFill="1" applyBorder="1" applyAlignment="1">
      <alignment vertical="top"/>
    </xf>
    <xf numFmtId="3" fontId="100" fillId="8" borderId="8" xfId="0" applyNumberFormat="1" applyFont="1" applyFill="1" applyBorder="1" applyAlignment="1">
      <alignment vertical="top"/>
    </xf>
    <xf numFmtId="3" fontId="24" fillId="0" borderId="2" xfId="0" applyNumberFormat="1" applyFont="1" applyFill="1" applyBorder="1" applyAlignment="1">
      <alignment vertical="top"/>
    </xf>
    <xf numFmtId="3" fontId="23" fillId="0" borderId="10" xfId="0" applyNumberFormat="1" applyFont="1" applyFill="1" applyBorder="1" applyAlignment="1">
      <alignment vertical="top"/>
    </xf>
    <xf numFmtId="3" fontId="23" fillId="0" borderId="2" xfId="0" applyNumberFormat="1" applyFont="1" applyFill="1" applyBorder="1" applyAlignment="1">
      <alignment vertical="top"/>
    </xf>
    <xf numFmtId="3" fontId="24" fillId="8" borderId="8" xfId="0" applyNumberFormat="1" applyFont="1" applyFill="1" applyBorder="1" applyAlignment="1">
      <alignment horizontal="right" vertical="top"/>
    </xf>
    <xf numFmtId="3" fontId="23" fillId="0" borderId="15" xfId="0" applyNumberFormat="1" applyFont="1" applyFill="1" applyBorder="1" applyAlignment="1">
      <alignment vertical="top"/>
    </xf>
    <xf numFmtId="3" fontId="23" fillId="0" borderId="8" xfId="0" applyNumberFormat="1" applyFont="1" applyFill="1" applyBorder="1" applyAlignment="1">
      <alignment vertical="top"/>
    </xf>
    <xf numFmtId="3" fontId="98" fillId="8" borderId="8" xfId="0" applyNumberFormat="1" applyFont="1" applyFill="1" applyBorder="1" applyAlignment="1">
      <alignment vertical="top"/>
    </xf>
    <xf numFmtId="3" fontId="98" fillId="9" borderId="8" xfId="0" applyNumberFormat="1" applyFont="1" applyFill="1" applyBorder="1" applyAlignment="1">
      <alignment vertical="top"/>
    </xf>
    <xf numFmtId="3" fontId="98" fillId="8" borderId="15" xfId="0" applyNumberFormat="1" applyFont="1" applyFill="1" applyBorder="1" applyAlignment="1">
      <alignment vertical="top"/>
    </xf>
    <xf numFmtId="0" fontId="15" fillId="0" borderId="8" xfId="0" applyFont="1" applyFill="1" applyBorder="1" applyAlignment="1">
      <alignment horizontal="center" vertical="top"/>
    </xf>
    <xf numFmtId="3" fontId="15" fillId="0" borderId="15" xfId="0" applyNumberFormat="1" applyFont="1" applyFill="1" applyBorder="1" applyAlignment="1">
      <alignment horizontal="right" vertical="top" wrapText="1"/>
    </xf>
    <xf numFmtId="3" fontId="15" fillId="0" borderId="8" xfId="0" applyNumberFormat="1" applyFont="1" applyFill="1" applyBorder="1" applyAlignment="1">
      <alignment horizontal="right" vertical="top" wrapText="1"/>
    </xf>
    <xf numFmtId="3" fontId="98" fillId="0" borderId="15" xfId="0" applyNumberFormat="1" applyFont="1" applyFill="1" applyBorder="1" applyAlignment="1">
      <alignment vertical="top" wrapText="1"/>
    </xf>
    <xf numFmtId="3" fontId="98" fillId="0" borderId="8" xfId="0" applyNumberFormat="1" applyFont="1" applyFill="1" applyBorder="1" applyAlignment="1">
      <alignment vertical="top" wrapText="1"/>
    </xf>
    <xf numFmtId="0" fontId="15" fillId="0" borderId="19" xfId="0" applyFont="1" applyBorder="1" applyAlignment="1">
      <alignment vertical="center" wrapText="1"/>
    </xf>
    <xf numFmtId="0" fontId="98" fillId="0" borderId="2" xfId="0" applyFont="1" applyBorder="1" applyAlignment="1">
      <alignment vertical="top" wrapText="1"/>
    </xf>
    <xf numFmtId="3" fontId="98" fillId="0" borderId="10" xfId="0" applyNumberFormat="1" applyFont="1" applyFill="1" applyBorder="1" applyAlignment="1">
      <alignment vertical="top"/>
    </xf>
    <xf numFmtId="49" fontId="15" fillId="0" borderId="8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3" fontId="15" fillId="0" borderId="2" xfId="5" applyNumberFormat="1" applyFont="1" applyBorder="1"/>
    <xf numFmtId="0" fontId="8" fillId="2" borderId="1" xfId="8" applyNumberFormat="1" applyFont="1" applyFill="1" applyBorder="1" applyAlignment="1">
      <alignment horizontal="left" vertical="center" wrapText="1"/>
    </xf>
    <xf numFmtId="3" fontId="8" fillId="2" borderId="1" xfId="5" applyNumberFormat="1" applyFont="1" applyFill="1" applyBorder="1"/>
    <xf numFmtId="0" fontId="8" fillId="8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4" fillId="8" borderId="0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6" borderId="0" xfId="0" applyFont="1" applyFill="1"/>
    <xf numFmtId="0" fontId="15" fillId="8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left" vertical="center" wrapText="1"/>
    </xf>
    <xf numFmtId="3" fontId="8" fillId="8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Border="1"/>
    <xf numFmtId="0" fontId="0" fillId="8" borderId="0" xfId="0" applyFont="1" applyFill="1" applyBorder="1"/>
    <xf numFmtId="0" fontId="15" fillId="8" borderId="1" xfId="1" applyFont="1" applyFill="1" applyBorder="1" applyAlignment="1">
      <alignment horizontal="left" vertical="center" wrapText="1"/>
    </xf>
    <xf numFmtId="0" fontId="86" fillId="8" borderId="0" xfId="0" applyFont="1" applyFill="1"/>
    <xf numFmtId="0" fontId="87" fillId="8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0" fillId="8" borderId="0" xfId="0" applyNumberFormat="1" applyFont="1" applyFill="1" applyBorder="1"/>
    <xf numFmtId="0" fontId="15" fillId="8" borderId="1" xfId="1" applyFont="1" applyFill="1" applyBorder="1" applyAlignment="1">
      <alignment horizontal="center" vertical="center" wrapText="1"/>
    </xf>
    <xf numFmtId="0" fontId="12" fillId="6" borderId="0" xfId="0" applyFont="1" applyFill="1"/>
    <xf numFmtId="0" fontId="124" fillId="0" borderId="0" xfId="0" applyFont="1" applyFill="1" applyAlignment="1">
      <alignment horizontal="center" vertical="center" wrapText="1"/>
    </xf>
    <xf numFmtId="0" fontId="124" fillId="0" borderId="0" xfId="0" applyFont="1" applyFill="1" applyAlignment="1">
      <alignment horizontal="left" vertical="center" wrapText="1"/>
    </xf>
    <xf numFmtId="0" fontId="125" fillId="0" borderId="0" xfId="0" applyFont="1"/>
    <xf numFmtId="4" fontId="125" fillId="0" borderId="0" xfId="0" applyNumberFormat="1" applyFont="1"/>
    <xf numFmtId="49" fontId="8" fillId="8" borderId="2" xfId="1" applyNumberFormat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left" vertical="center" wrapText="1"/>
    </xf>
    <xf numFmtId="3" fontId="0" fillId="6" borderId="0" xfId="0" applyNumberFormat="1" applyFont="1" applyFill="1"/>
    <xf numFmtId="0" fontId="20" fillId="0" borderId="1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/>
    <xf numFmtId="1" fontId="15" fillId="0" borderId="1" xfId="0" applyNumberFormat="1" applyFont="1" applyFill="1" applyBorder="1"/>
    <xf numFmtId="0" fontId="0" fillId="0" borderId="1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3" fontId="15" fillId="0" borderId="2" xfId="0" applyNumberFormat="1" applyFont="1" applyFill="1" applyBorder="1"/>
    <xf numFmtId="0" fontId="0" fillId="0" borderId="15" xfId="0" applyFont="1" applyFill="1" applyBorder="1" applyAlignment="1">
      <alignment horizontal="center"/>
    </xf>
    <xf numFmtId="3" fontId="8" fillId="0" borderId="3" xfId="0" applyNumberFormat="1" applyFont="1" applyFill="1" applyBorder="1"/>
    <xf numFmtId="0" fontId="0" fillId="0" borderId="15" xfId="0" applyFont="1" applyFill="1" applyBorder="1" applyAlignment="1"/>
    <xf numFmtId="0" fontId="0" fillId="0" borderId="0" xfId="0" applyFont="1" applyFill="1" applyBorder="1" applyAlignment="1"/>
    <xf numFmtId="1" fontId="0" fillId="0" borderId="1" xfId="0" applyNumberFormat="1" applyFont="1" applyFill="1" applyBorder="1"/>
    <xf numFmtId="0" fontId="26" fillId="0" borderId="0" xfId="0" applyFont="1" applyFill="1"/>
    <xf numFmtId="0" fontId="13" fillId="12" borderId="1" xfId="1" applyFont="1" applyFill="1" applyBorder="1" applyAlignment="1">
      <alignment horizontal="left" vertical="center" wrapText="1"/>
    </xf>
    <xf numFmtId="49" fontId="13" fillId="12" borderId="4" xfId="1" applyNumberFormat="1" applyFont="1" applyFill="1" applyBorder="1" applyAlignment="1">
      <alignment vertical="center" wrapText="1"/>
    </xf>
    <xf numFmtId="49" fontId="13" fillId="12" borderId="8" xfId="1" applyNumberFormat="1" applyFont="1" applyFill="1" applyBorder="1" applyAlignment="1">
      <alignment vertical="center" wrapText="1"/>
    </xf>
    <xf numFmtId="49" fontId="13" fillId="12" borderId="2" xfId="1" applyNumberFormat="1" applyFont="1" applyFill="1" applyBorder="1" applyAlignment="1">
      <alignment vertical="center" wrapText="1"/>
    </xf>
    <xf numFmtId="3" fontId="8" fillId="12" borderId="1" xfId="0" applyNumberFormat="1" applyFont="1" applyFill="1" applyBorder="1"/>
    <xf numFmtId="0" fontId="13" fillId="12" borderId="2" xfId="1" applyFont="1" applyFill="1" applyBorder="1" applyAlignment="1">
      <alignment horizontal="left" vertical="center" wrapText="1"/>
    </xf>
    <xf numFmtId="3" fontId="15" fillId="12" borderId="1" xfId="0" applyNumberFormat="1" applyFont="1" applyFill="1" applyBorder="1" applyAlignment="1">
      <alignment horizontal="right" vertical="top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left" vertical="center" wrapText="1"/>
    </xf>
    <xf numFmtId="3" fontId="13" fillId="12" borderId="3" xfId="0" applyNumberFormat="1" applyFont="1" applyFill="1" applyBorder="1"/>
    <xf numFmtId="0" fontId="8" fillId="12" borderId="1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left" vertical="center" wrapText="1"/>
    </xf>
    <xf numFmtId="3" fontId="8" fillId="12" borderId="1" xfId="1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left" vertical="center" wrapText="1"/>
    </xf>
    <xf numFmtId="3" fontId="13" fillId="13" borderId="1" xfId="1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 wrapText="1"/>
    </xf>
    <xf numFmtId="3" fontId="13" fillId="12" borderId="1" xfId="1" applyNumberFormat="1" applyFont="1" applyFill="1" applyBorder="1" applyAlignment="1">
      <alignment horizontal="center" vertical="center" wrapText="1"/>
    </xf>
    <xf numFmtId="4" fontId="115" fillId="4" borderId="1" xfId="0" applyNumberFormat="1" applyFont="1" applyFill="1" applyBorder="1" applyAlignment="1">
      <alignment vertical="top" wrapText="1" shrinkToFit="1"/>
    </xf>
    <xf numFmtId="4" fontId="13" fillId="4" borderId="1" xfId="0" applyNumberFormat="1" applyFont="1" applyFill="1" applyBorder="1" applyAlignment="1">
      <alignment vertical="top"/>
    </xf>
    <xf numFmtId="4" fontId="13" fillId="4" borderId="1" xfId="0" applyNumberFormat="1" applyFont="1" applyFill="1" applyBorder="1" applyAlignment="1">
      <alignment vertical="top" wrapText="1" shrinkToFit="1"/>
    </xf>
    <xf numFmtId="2" fontId="115" fillId="4" borderId="1" xfId="0" applyNumberFormat="1" applyFont="1" applyFill="1" applyBorder="1" applyAlignment="1">
      <alignment horizontal="center" vertical="top" wrapText="1" shrinkToFit="1"/>
    </xf>
    <xf numFmtId="0" fontId="0" fillId="0" borderId="1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top" wrapText="1"/>
    </xf>
    <xf numFmtId="0" fontId="15" fillId="8" borderId="4" xfId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20" fillId="0" borderId="1" xfId="0" applyFont="1" applyBorder="1"/>
    <xf numFmtId="0" fontId="75" fillId="8" borderId="1" xfId="6" applyFont="1" applyFill="1" applyBorder="1" applyAlignment="1">
      <alignment vertical="center" wrapText="1"/>
    </xf>
    <xf numFmtId="0" fontId="33" fillId="8" borderId="1" xfId="6" applyFont="1" applyFill="1" applyBorder="1" applyAlignment="1">
      <alignment vertical="top" wrapText="1"/>
    </xf>
    <xf numFmtId="4" fontId="20" fillId="5" borderId="0" xfId="0" applyNumberFormat="1" applyFont="1" applyFill="1"/>
    <xf numFmtId="49" fontId="76" fillId="0" borderId="1" xfId="0" applyNumberFormat="1" applyFont="1" applyFill="1" applyBorder="1" applyAlignment="1">
      <alignment horizontal="center" vertical="top"/>
    </xf>
    <xf numFmtId="49" fontId="76" fillId="0" borderId="3" xfId="0" applyNumberFormat="1" applyFont="1" applyFill="1" applyBorder="1" applyAlignment="1">
      <alignment horizontal="center" vertical="top"/>
    </xf>
    <xf numFmtId="0" fontId="76" fillId="0" borderId="1" xfId="0" applyFont="1" applyBorder="1" applyAlignment="1">
      <alignment horizontal="justify" wrapText="1"/>
    </xf>
    <xf numFmtId="3" fontId="15" fillId="2" borderId="3" xfId="0" applyNumberFormat="1" applyFont="1" applyFill="1" applyBorder="1" applyAlignment="1">
      <alignment vertical="top" wrapText="1"/>
    </xf>
    <xf numFmtId="186" fontId="15" fillId="8" borderId="1" xfId="0" applyNumberFormat="1" applyFont="1" applyFill="1" applyBorder="1" applyAlignment="1">
      <alignment vertical="center" wrapText="1"/>
    </xf>
    <xf numFmtId="186" fontId="15" fillId="0" borderId="3" xfId="0" applyNumberFormat="1" applyFont="1" applyFill="1" applyBorder="1" applyAlignment="1">
      <alignment horizontal="left" vertical="top" wrapText="1" shrinkToFit="1"/>
    </xf>
    <xf numFmtId="186" fontId="15" fillId="0" borderId="1" xfId="0" applyNumberFormat="1" applyFont="1" applyFill="1" applyBorder="1" applyAlignment="1">
      <alignment vertical="top" wrapText="1"/>
    </xf>
    <xf numFmtId="186" fontId="15" fillId="0" borderId="1" xfId="0" applyNumberFormat="1" applyFont="1" applyFill="1" applyBorder="1" applyAlignment="1">
      <alignment horizontal="left" vertical="top" wrapText="1" shrinkToFit="1"/>
    </xf>
    <xf numFmtId="0" fontId="8" fillId="0" borderId="0" xfId="0" applyFont="1" applyAlignment="1">
      <alignment vertical="center" wrapText="1"/>
    </xf>
    <xf numFmtId="3" fontId="8" fillId="0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5" borderId="0" xfId="0" applyFill="1"/>
    <xf numFmtId="3" fontId="0" fillId="5" borderId="0" xfId="0" applyNumberFormat="1" applyFill="1"/>
    <xf numFmtId="0" fontId="76" fillId="0" borderId="1" xfId="0" applyFont="1" applyFill="1" applyBorder="1" applyAlignment="1">
      <alignment horizontal="center" vertical="top"/>
    </xf>
    <xf numFmtId="3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horizontal="right" vertical="center" wrapText="1" shrinkToFit="1"/>
    </xf>
    <xf numFmtId="0" fontId="89" fillId="0" borderId="0" xfId="0" applyFont="1" applyFill="1"/>
    <xf numFmtId="4" fontId="89" fillId="0" borderId="0" xfId="0" applyNumberFormat="1" applyFont="1" applyFill="1"/>
    <xf numFmtId="4" fontId="38" fillId="0" borderId="0" xfId="0" applyNumberFormat="1" applyFont="1" applyFill="1"/>
    <xf numFmtId="2" fontId="89" fillId="0" borderId="0" xfId="0" applyNumberFormat="1" applyFont="1" applyFill="1"/>
    <xf numFmtId="3" fontId="41" fillId="7" borderId="0" xfId="0" applyNumberFormat="1" applyFont="1" applyFill="1"/>
    <xf numFmtId="4" fontId="0" fillId="0" borderId="0" xfId="0" applyNumberFormat="1" applyFont="1" applyFill="1"/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0" fontId="33" fillId="2" borderId="10" xfId="6" applyFont="1" applyFill="1" applyBorder="1" applyAlignment="1">
      <alignment vertical="center" wrapText="1"/>
    </xf>
    <xf numFmtId="4" fontId="96" fillId="10" borderId="0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4" fontId="8" fillId="8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center" wrapText="1"/>
    </xf>
    <xf numFmtId="0" fontId="15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118" fillId="12" borderId="1" xfId="1" applyFont="1" applyFill="1" applyBorder="1" applyAlignment="1">
      <alignment horizontal="left" vertical="center" wrapText="1"/>
    </xf>
    <xf numFmtId="0" fontId="126" fillId="0" borderId="0" xfId="0" applyFont="1"/>
    <xf numFmtId="0" fontId="126" fillId="6" borderId="0" xfId="0" applyFont="1" applyFill="1"/>
    <xf numFmtId="0" fontId="126" fillId="0" borderId="0" xfId="0" applyFont="1" applyFill="1"/>
    <xf numFmtId="0" fontId="13" fillId="8" borderId="1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0" fontId="126" fillId="8" borderId="0" xfId="0" applyFont="1" applyFill="1"/>
    <xf numFmtId="0" fontId="127" fillId="8" borderId="0" xfId="0" applyFont="1" applyFill="1"/>
    <xf numFmtId="0" fontId="128" fillId="8" borderId="0" xfId="0" applyFont="1" applyFill="1"/>
    <xf numFmtId="0" fontId="118" fillId="0" borderId="0" xfId="0" applyFont="1" applyAlignment="1">
      <alignment horizontal="left"/>
    </xf>
    <xf numFmtId="0" fontId="126" fillId="0" borderId="1" xfId="0" applyFont="1" applyBorder="1"/>
    <xf numFmtId="4" fontId="126" fillId="0" borderId="1" xfId="0" applyNumberFormat="1" applyFont="1" applyBorder="1"/>
    <xf numFmtId="3" fontId="126" fillId="0" borderId="1" xfId="0" applyNumberFormat="1" applyFont="1" applyBorder="1"/>
    <xf numFmtId="0" fontId="126" fillId="8" borderId="1" xfId="0" applyFont="1" applyFill="1" applyBorder="1"/>
    <xf numFmtId="0" fontId="0" fillId="8" borderId="1" xfId="0" applyFont="1" applyFill="1" applyBorder="1"/>
    <xf numFmtId="0" fontId="8" fillId="0" borderId="1" xfId="0" applyFont="1" applyFill="1" applyBorder="1" applyAlignment="1">
      <alignment vertical="top" wrapText="1"/>
    </xf>
    <xf numFmtId="3" fontId="13" fillId="12" borderId="8" xfId="0" applyNumberFormat="1" applyFont="1" applyFill="1" applyBorder="1" applyAlignment="1">
      <alignment vertical="center"/>
    </xf>
    <xf numFmtId="3" fontId="13" fillId="12" borderId="2" xfId="0" applyNumberFormat="1" applyFont="1" applyFill="1" applyBorder="1" applyAlignment="1">
      <alignment vertical="center"/>
    </xf>
    <xf numFmtId="3" fontId="15" fillId="0" borderId="4" xfId="0" applyNumberFormat="1" applyFont="1" applyFill="1" applyBorder="1"/>
    <xf numFmtId="3" fontId="13" fillId="12" borderId="8" xfId="0" applyNumberFormat="1" applyFont="1" applyFill="1" applyBorder="1" applyAlignment="1">
      <alignment vertical="center" wrapText="1"/>
    </xf>
    <xf numFmtId="3" fontId="13" fillId="12" borderId="2" xfId="0" applyNumberFormat="1" applyFont="1" applyFill="1" applyBorder="1" applyAlignment="1">
      <alignment vertical="center" wrapText="1"/>
    </xf>
    <xf numFmtId="0" fontId="15" fillId="8" borderId="4" xfId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horizontal="center" vertical="center" wrapText="1"/>
    </xf>
    <xf numFmtId="3" fontId="13" fillId="12" borderId="10" xfId="1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/>
    <xf numFmtId="3" fontId="13" fillId="12" borderId="5" xfId="0" applyNumberFormat="1" applyFont="1" applyFill="1" applyBorder="1" applyAlignment="1">
      <alignment vertical="center" wrapText="1"/>
    </xf>
    <xf numFmtId="3" fontId="13" fillId="12" borderId="10" xfId="0" applyNumberFormat="1" applyFont="1" applyFill="1" applyBorder="1" applyAlignment="1">
      <alignment vertical="center" wrapText="1"/>
    </xf>
    <xf numFmtId="3" fontId="13" fillId="12" borderId="5" xfId="0" applyNumberFormat="1" applyFont="1" applyFill="1" applyBorder="1" applyAlignment="1">
      <alignment vertical="center"/>
    </xf>
    <xf numFmtId="3" fontId="13" fillId="12" borderId="10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3" fontId="10" fillId="13" borderId="3" xfId="0" applyNumberFormat="1" applyFont="1" applyFill="1" applyBorder="1"/>
    <xf numFmtId="1" fontId="15" fillId="0" borderId="4" xfId="0" applyNumberFormat="1" applyFont="1" applyFill="1" applyBorder="1"/>
    <xf numFmtId="0" fontId="0" fillId="0" borderId="4" xfId="0" applyFont="1" applyFill="1" applyBorder="1"/>
    <xf numFmtId="1" fontId="15" fillId="0" borderId="2" xfId="0" applyNumberFormat="1" applyFont="1" applyFill="1" applyBorder="1"/>
    <xf numFmtId="0" fontId="0" fillId="0" borderId="2" xfId="0" applyFont="1" applyFill="1" applyBorder="1"/>
    <xf numFmtId="1" fontId="15" fillId="0" borderId="8" xfId="0" applyNumberFormat="1" applyFont="1" applyFill="1" applyBorder="1"/>
    <xf numFmtId="3" fontId="15" fillId="0" borderId="8" xfId="0" applyNumberFormat="1" applyFont="1" applyFill="1" applyBorder="1"/>
    <xf numFmtId="0" fontId="15" fillId="12" borderId="2" xfId="0" applyFont="1" applyFill="1" applyBorder="1" applyAlignment="1">
      <alignment horizontal="center" vertical="top" wrapText="1"/>
    </xf>
    <xf numFmtId="0" fontId="15" fillId="13" borderId="0" xfId="1" applyFont="1" applyFill="1" applyBorder="1" applyAlignment="1">
      <alignment vertical="center" wrapText="1"/>
    </xf>
    <xf numFmtId="0" fontId="15" fillId="13" borderId="14" xfId="1" applyFont="1" applyFill="1" applyBorder="1" applyAlignment="1">
      <alignment vertical="center" wrapText="1"/>
    </xf>
    <xf numFmtId="0" fontId="0" fillId="0" borderId="14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16" xfId="0" applyFont="1" applyFill="1" applyBorder="1" applyAlignment="1"/>
    <xf numFmtId="0" fontId="0" fillId="0" borderId="5" xfId="0" applyFont="1" applyFill="1" applyBorder="1" applyAlignment="1"/>
    <xf numFmtId="0" fontId="0" fillId="0" borderId="13" xfId="0" applyFont="1" applyFill="1" applyBorder="1" applyAlignment="1"/>
    <xf numFmtId="0" fontId="0" fillId="0" borderId="12" xfId="0" applyFont="1" applyFill="1" applyBorder="1" applyAlignment="1"/>
    <xf numFmtId="0" fontId="0" fillId="0" borderId="3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8" fillId="0" borderId="3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1" fontId="15" fillId="12" borderId="1" xfId="0" applyNumberFormat="1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3" fontId="107" fillId="0" borderId="1" xfId="0" applyNumberFormat="1" applyFont="1" applyFill="1" applyBorder="1" applyAlignment="1">
      <alignment horizontal="left" vertical="center" wrapText="1"/>
    </xf>
    <xf numFmtId="3" fontId="107" fillId="0" borderId="1" xfId="7" applyNumberFormat="1" applyFont="1" applyFill="1" applyBorder="1" applyAlignment="1">
      <alignment horizontal="right" vertical="center" wrapText="1"/>
    </xf>
    <xf numFmtId="3" fontId="107" fillId="0" borderId="1" xfId="0" applyNumberFormat="1" applyFont="1" applyFill="1" applyBorder="1" applyAlignment="1">
      <alignment horizontal="right"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13" borderId="5" xfId="0" applyFont="1" applyFill="1" applyBorder="1" applyAlignment="1">
      <alignment vertical="top" wrapText="1"/>
    </xf>
    <xf numFmtId="0" fontId="8" fillId="13" borderId="13" xfId="0" applyFont="1" applyFill="1" applyBorder="1" applyAlignment="1">
      <alignment vertical="top" wrapText="1"/>
    </xf>
    <xf numFmtId="0" fontId="8" fillId="13" borderId="12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 wrapText="1"/>
    </xf>
    <xf numFmtId="1" fontId="15" fillId="12" borderId="3" xfId="0" applyNumberFormat="1" applyFont="1" applyFill="1" applyBorder="1" applyAlignment="1">
      <alignment horizontal="center" wrapText="1"/>
    </xf>
    <xf numFmtId="1" fontId="15" fillId="12" borderId="9" xfId="0" applyNumberFormat="1" applyFont="1" applyFill="1" applyBorder="1" applyAlignment="1">
      <alignment horizontal="center" wrapText="1"/>
    </xf>
    <xf numFmtId="3" fontId="15" fillId="0" borderId="10" xfId="0" applyNumberFormat="1" applyFont="1" applyFill="1" applyBorder="1"/>
    <xf numFmtId="3" fontId="13" fillId="4" borderId="1" xfId="0" applyNumberFormat="1" applyFont="1" applyFill="1" applyBorder="1" applyAlignment="1">
      <alignment vertical="top"/>
    </xf>
    <xf numFmtId="3" fontId="8" fillId="8" borderId="1" xfId="11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49" fontId="107" fillId="0" borderId="1" xfId="0" applyNumberFormat="1" applyFont="1" applyFill="1" applyBorder="1" applyAlignment="1">
      <alignment vertical="center" wrapText="1"/>
    </xf>
    <xf numFmtId="4" fontId="107" fillId="0" borderId="1" xfId="0" applyNumberFormat="1" applyFont="1" applyFill="1" applyBorder="1" applyAlignment="1">
      <alignment horizontal="right" vertical="center" wrapText="1"/>
    </xf>
    <xf numFmtId="4" fontId="55" fillId="0" borderId="1" xfId="7" applyNumberFormat="1" applyFont="1" applyFill="1" applyBorder="1" applyAlignment="1">
      <alignment horizontal="right" vertical="center" wrapText="1"/>
    </xf>
    <xf numFmtId="4" fontId="55" fillId="0" borderId="1" xfId="0" applyNumberFormat="1" applyFont="1" applyFill="1" applyBorder="1" applyAlignment="1">
      <alignment horizontal="right" vertical="center" wrapText="1"/>
    </xf>
    <xf numFmtId="4" fontId="22" fillId="0" borderId="1" xfId="7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8" fillId="0" borderId="0" xfId="0" applyNumberFormat="1" applyFont="1"/>
    <xf numFmtId="4" fontId="30" fillId="0" borderId="1" xfId="0" applyNumberFormat="1" applyFont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3" fontId="13" fillId="12" borderId="1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5" applyFont="1" applyBorder="1" applyAlignment="1">
      <alignment horizontal="center" vertical="center" wrapText="1"/>
    </xf>
    <xf numFmtId="0" fontId="10" fillId="13" borderId="1" xfId="1" applyFont="1" applyFill="1" applyBorder="1" applyAlignment="1">
      <alignment horizontal="center" vertical="center" wrapText="1"/>
    </xf>
    <xf numFmtId="4" fontId="22" fillId="0" borderId="1" xfId="7" applyNumberFormat="1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4" fontId="103" fillId="0" borderId="4" xfId="0" applyNumberFormat="1" applyFont="1" applyBorder="1" applyAlignment="1">
      <alignment horizontal="center" vertical="center" wrapText="1"/>
    </xf>
    <xf numFmtId="0" fontId="90" fillId="0" borderId="0" xfId="5" applyFont="1"/>
    <xf numFmtId="3" fontId="125" fillId="0" borderId="0" xfId="0" applyNumberFormat="1" applyFont="1"/>
    <xf numFmtId="3" fontId="8" fillId="0" borderId="0" xfId="1" applyNumberFormat="1" applyFont="1" applyFill="1" applyBorder="1" applyAlignment="1">
      <alignment horizontal="center" vertical="center" wrapText="1"/>
    </xf>
    <xf numFmtId="1" fontId="15" fillId="12" borderId="9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3" fillId="12" borderId="2" xfId="1" applyFont="1" applyFill="1" applyBorder="1" applyAlignment="1">
      <alignment horizontal="left"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1" fontId="15" fillId="12" borderId="12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top"/>
    </xf>
    <xf numFmtId="49" fontId="8" fillId="8" borderId="8" xfId="0" applyNumberFormat="1" applyFont="1" applyFill="1" applyBorder="1" applyAlignment="1">
      <alignment horizontal="center" vertical="top"/>
    </xf>
    <xf numFmtId="49" fontId="8" fillId="8" borderId="2" xfId="0" applyNumberFormat="1" applyFont="1" applyFill="1" applyBorder="1" applyAlignment="1">
      <alignment horizontal="center" vertical="top"/>
    </xf>
    <xf numFmtId="0" fontId="24" fillId="0" borderId="0" xfId="0" applyFont="1" applyBorder="1" applyAlignment="1">
      <alignment horizontal="center" vertical="center" wrapText="1"/>
    </xf>
    <xf numFmtId="49" fontId="98" fillId="0" borderId="4" xfId="0" applyNumberFormat="1" applyFont="1" applyFill="1" applyBorder="1" applyAlignment="1">
      <alignment horizontal="center" vertical="top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4" fontId="98" fillId="0" borderId="1" xfId="0" applyNumberFormat="1" applyFont="1" applyFill="1" applyBorder="1" applyAlignment="1">
      <alignment horizontal="right" vertical="top" wrapText="1"/>
    </xf>
    <xf numFmtId="4" fontId="25" fillId="0" borderId="1" xfId="5" applyNumberFormat="1" applyFont="1" applyBorder="1"/>
    <xf numFmtId="4" fontId="123" fillId="4" borderId="1" xfId="0" applyNumberFormat="1" applyFont="1" applyFill="1" applyBorder="1" applyAlignment="1">
      <alignment vertical="top"/>
    </xf>
    <xf numFmtId="4" fontId="96" fillId="4" borderId="1" xfId="0" applyNumberFormat="1" applyFont="1" applyFill="1" applyBorder="1" applyAlignment="1">
      <alignment vertical="top"/>
    </xf>
    <xf numFmtId="4" fontId="98" fillId="0" borderId="4" xfId="0" applyNumberFormat="1" applyFont="1" applyFill="1" applyBorder="1" applyAlignment="1">
      <alignment horizontal="right" vertical="top"/>
    </xf>
    <xf numFmtId="4" fontId="98" fillId="0" borderId="2" xfId="0" applyNumberFormat="1" applyFont="1" applyFill="1" applyBorder="1" applyAlignment="1">
      <alignment vertical="top"/>
    </xf>
    <xf numFmtId="4" fontId="98" fillId="0" borderId="2" xfId="0" applyNumberFormat="1" applyFont="1" applyFill="1" applyBorder="1" applyAlignment="1">
      <alignment vertical="top" wrapText="1"/>
    </xf>
    <xf numFmtId="4" fontId="98" fillId="0" borderId="8" xfId="0" applyNumberFormat="1" applyFont="1" applyFill="1" applyBorder="1" applyAlignment="1">
      <alignment vertical="top"/>
    </xf>
    <xf numFmtId="4" fontId="15" fillId="8" borderId="1" xfId="0" applyNumberFormat="1" applyFont="1" applyFill="1" applyBorder="1" applyAlignment="1">
      <alignment horizontal="right" vertical="top"/>
    </xf>
    <xf numFmtId="4" fontId="98" fillId="8" borderId="1" xfId="0" applyNumberFormat="1" applyFont="1" applyFill="1" applyBorder="1" applyAlignment="1">
      <alignment horizontal="right" vertical="top"/>
    </xf>
    <xf numFmtId="4" fontId="13" fillId="4" borderId="1" xfId="0" applyNumberFormat="1" applyFont="1" applyFill="1" applyBorder="1" applyAlignment="1">
      <alignment vertical="center"/>
    </xf>
    <xf numFmtId="4" fontId="8" fillId="8" borderId="1" xfId="0" applyNumberFormat="1" applyFont="1" applyFill="1" applyBorder="1" applyAlignment="1">
      <alignment vertical="center"/>
    </xf>
    <xf numFmtId="4" fontId="8" fillId="8" borderId="1" xfId="6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13" fillId="4" borderId="3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 shrinkToFit="1"/>
    </xf>
    <xf numFmtId="4" fontId="15" fillId="0" borderId="0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 shrinkToFit="1"/>
    </xf>
    <xf numFmtId="4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/>
    </xf>
    <xf numFmtId="4" fontId="91" fillId="0" borderId="1" xfId="0" applyNumberFormat="1" applyFont="1" applyFill="1" applyBorder="1" applyAlignment="1">
      <alignment vertical="center" wrapText="1"/>
    </xf>
    <xf numFmtId="4" fontId="91" fillId="8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right" vertical="center" wrapText="1" shrinkToFit="1"/>
    </xf>
    <xf numFmtId="4" fontId="8" fillId="0" borderId="1" xfId="0" applyNumberFormat="1" applyFont="1" applyFill="1" applyBorder="1" applyAlignment="1">
      <alignment vertical="center" wrapText="1" shrinkToFit="1"/>
    </xf>
    <xf numFmtId="4" fontId="15" fillId="8" borderId="1" xfId="0" applyNumberFormat="1" applyFont="1" applyFill="1" applyBorder="1" applyAlignment="1">
      <alignment horizontal="right" vertical="center" wrapText="1"/>
    </xf>
    <xf numFmtId="4" fontId="23" fillId="4" borderId="1" xfId="0" applyNumberFormat="1" applyFont="1" applyFill="1" applyBorder="1" applyAlignment="1">
      <alignment horizontal="right" vertical="center"/>
    </xf>
    <xf numFmtId="1" fontId="15" fillId="12" borderId="3" xfId="0" applyNumberFormat="1" applyFont="1" applyFill="1" applyBorder="1" applyAlignment="1">
      <alignment horizontal="center" vertical="center" wrapText="1"/>
    </xf>
    <xf numFmtId="1" fontId="15" fillId="12" borderId="7" xfId="0" applyNumberFormat="1" applyFont="1" applyFill="1" applyBorder="1" applyAlignment="1">
      <alignment horizontal="center" vertical="center" wrapText="1"/>
    </xf>
    <xf numFmtId="3" fontId="15" fillId="8" borderId="3" xfId="0" applyNumberFormat="1" applyFont="1" applyFill="1" applyBorder="1" applyAlignment="1">
      <alignment vertical="top" wrapText="1"/>
    </xf>
    <xf numFmtId="3" fontId="15" fillId="0" borderId="5" xfId="0" applyNumberFormat="1" applyFont="1" applyFill="1" applyBorder="1"/>
    <xf numFmtId="1" fontId="15" fillId="12" borderId="10" xfId="0" applyNumberFormat="1" applyFont="1" applyFill="1" applyBorder="1" applyAlignment="1">
      <alignment horizontal="center" wrapText="1"/>
    </xf>
    <xf numFmtId="1" fontId="15" fillId="12" borderId="16" xfId="0" applyNumberFormat="1" applyFont="1" applyFill="1" applyBorder="1" applyAlignment="1">
      <alignment horizontal="center" wrapText="1"/>
    </xf>
    <xf numFmtId="1" fontId="15" fillId="12" borderId="1" xfId="0" applyNumberFormat="1" applyFont="1" applyFill="1" applyBorder="1" applyAlignment="1">
      <alignment horizontal="center" vertical="center" wrapText="1"/>
    </xf>
    <xf numFmtId="3" fontId="15" fillId="12" borderId="3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vertical="top" wrapText="1"/>
    </xf>
    <xf numFmtId="1" fontId="15" fillId="12" borderId="5" xfId="0" applyNumberFormat="1" applyFont="1" applyFill="1" applyBorder="1" applyAlignment="1">
      <alignment vertical="center" wrapText="1"/>
    </xf>
    <xf numFmtId="1" fontId="15" fillId="12" borderId="12" xfId="0" applyNumberFormat="1" applyFont="1" applyFill="1" applyBorder="1" applyAlignment="1">
      <alignment vertical="center" wrapText="1"/>
    </xf>
    <xf numFmtId="1" fontId="15" fillId="12" borderId="15" xfId="0" applyNumberFormat="1" applyFont="1" applyFill="1" applyBorder="1" applyAlignment="1">
      <alignment vertical="center" wrapText="1"/>
    </xf>
    <xf numFmtId="1" fontId="15" fillId="12" borderId="14" xfId="0" applyNumberFormat="1" applyFont="1" applyFill="1" applyBorder="1" applyAlignment="1">
      <alignment vertical="center" wrapText="1"/>
    </xf>
    <xf numFmtId="1" fontId="15" fillId="12" borderId="10" xfId="0" applyNumberFormat="1" applyFont="1" applyFill="1" applyBorder="1" applyAlignment="1">
      <alignment vertical="center" wrapText="1"/>
    </xf>
    <xf numFmtId="1" fontId="15" fillId="12" borderId="16" xfId="0" applyNumberFormat="1" applyFont="1" applyFill="1" applyBorder="1" applyAlignment="1">
      <alignment vertical="center" wrapText="1"/>
    </xf>
    <xf numFmtId="4" fontId="42" fillId="8" borderId="1" xfId="0" applyNumberFormat="1" applyFont="1" applyFill="1" applyBorder="1" applyAlignment="1">
      <alignment horizontal="center" vertical="center" wrapText="1"/>
    </xf>
    <xf numFmtId="49" fontId="55" fillId="8" borderId="1" xfId="0" applyNumberFormat="1" applyFont="1" applyFill="1" applyBorder="1" applyAlignment="1">
      <alignment horizontal="center" vertical="center"/>
    </xf>
    <xf numFmtId="4" fontId="55" fillId="8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right" vertical="center" wrapText="1"/>
    </xf>
    <xf numFmtId="4" fontId="55" fillId="8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vertical="top" wrapText="1"/>
    </xf>
    <xf numFmtId="4" fontId="55" fillId="8" borderId="2" xfId="0" applyNumberFormat="1" applyFont="1" applyFill="1" applyBorder="1" applyAlignment="1">
      <alignment horizontal="left" vertical="center" wrapText="1"/>
    </xf>
    <xf numFmtId="0" fontId="55" fillId="8" borderId="2" xfId="0" applyFont="1" applyFill="1" applyBorder="1" applyAlignment="1">
      <alignment vertical="center" wrapText="1"/>
    </xf>
    <xf numFmtId="0" fontId="55" fillId="8" borderId="4" xfId="0" applyFont="1" applyFill="1" applyBorder="1" applyAlignment="1">
      <alignment vertical="center" wrapText="1"/>
    </xf>
    <xf numFmtId="0" fontId="55" fillId="8" borderId="1" xfId="0" applyFont="1" applyFill="1" applyBorder="1" applyAlignment="1" applyProtection="1">
      <alignment horizontal="left" vertical="top" wrapText="1"/>
    </xf>
    <xf numFmtId="1" fontId="8" fillId="8" borderId="1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top" wrapText="1" shrinkToFit="1"/>
    </xf>
    <xf numFmtId="49" fontId="8" fillId="8" borderId="1" xfId="0" applyNumberFormat="1" applyFont="1" applyFill="1" applyBorder="1" applyAlignment="1">
      <alignment horizontal="center" vertical="top" wrapText="1" shrinkToFit="1"/>
    </xf>
    <xf numFmtId="4" fontId="55" fillId="8" borderId="0" xfId="0" applyNumberFormat="1" applyFont="1" applyFill="1" applyAlignment="1">
      <alignment horizontal="left" vertical="top" wrapText="1"/>
    </xf>
    <xf numFmtId="0" fontId="70" fillId="8" borderId="8" xfId="0" applyFont="1" applyFill="1" applyBorder="1" applyAlignment="1">
      <alignment vertical="top" wrapText="1"/>
    </xf>
    <xf numFmtId="0" fontId="55" fillId="8" borderId="8" xfId="0" applyFont="1" applyFill="1" applyBorder="1" applyAlignment="1">
      <alignment horizontal="left" vertical="top" wrapText="1"/>
    </xf>
    <xf numFmtId="0" fontId="55" fillId="8" borderId="1" xfId="0" applyFont="1" applyFill="1" applyBorder="1" applyAlignment="1">
      <alignment vertical="center" wrapText="1"/>
    </xf>
    <xf numFmtId="0" fontId="55" fillId="8" borderId="1" xfId="0" applyFont="1" applyFill="1" applyBorder="1" applyAlignment="1">
      <alignment horizontal="center" vertical="center" wrapText="1"/>
    </xf>
    <xf numFmtId="186" fontId="55" fillId="8" borderId="1" xfId="0" applyNumberFormat="1" applyFont="1" applyFill="1" applyBorder="1" applyAlignment="1">
      <alignment horizontal="center" vertical="center"/>
    </xf>
    <xf numFmtId="3" fontId="8" fillId="8" borderId="1" xfId="10" applyNumberFormat="1" applyFont="1" applyFill="1" applyBorder="1" applyAlignment="1">
      <alignment horizontal="center" vertical="center"/>
    </xf>
    <xf numFmtId="0" fontId="55" fillId="8" borderId="4" xfId="0" applyFont="1" applyFill="1" applyBorder="1" applyAlignment="1">
      <alignment horizontal="left" vertical="center" wrapText="1"/>
    </xf>
    <xf numFmtId="0" fontId="42" fillId="8" borderId="2" xfId="0" applyFont="1" applyFill="1" applyBorder="1" applyAlignment="1">
      <alignment horizontal="center" vertical="top" wrapText="1"/>
    </xf>
    <xf numFmtId="0" fontId="42" fillId="8" borderId="8" xfId="0" applyFont="1" applyFill="1" applyBorder="1" applyAlignment="1">
      <alignment horizontal="center" vertical="top" wrapText="1"/>
    </xf>
    <xf numFmtId="0" fontId="55" fillId="8" borderId="8" xfId="0" applyFont="1" applyFill="1" applyBorder="1" applyAlignment="1">
      <alignment horizontal="center" vertical="top" wrapText="1" shrinkToFit="1"/>
    </xf>
    <xf numFmtId="0" fontId="55" fillId="8" borderId="9" xfId="0" applyFont="1" applyFill="1" applyBorder="1" applyAlignment="1">
      <alignment horizontal="center" vertical="center"/>
    </xf>
    <xf numFmtId="186" fontId="55" fillId="8" borderId="4" xfId="0" applyNumberFormat="1" applyFont="1" applyFill="1" applyBorder="1" applyAlignment="1">
      <alignment horizontal="center" vertical="center"/>
    </xf>
    <xf numFmtId="4" fontId="42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49" fontId="13" fillId="8" borderId="2" xfId="0" applyNumberFormat="1" applyFont="1" applyFill="1" applyBorder="1" applyAlignment="1">
      <alignment horizontal="center" vertical="top"/>
    </xf>
    <xf numFmtId="49" fontId="13" fillId="8" borderId="1" xfId="0" applyNumberFormat="1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left" vertical="top" wrapText="1" shrinkToFit="1"/>
    </xf>
    <xf numFmtId="4" fontId="13" fillId="8" borderId="1" xfId="0" applyNumberFormat="1" applyFont="1" applyFill="1" applyBorder="1" applyAlignment="1">
      <alignment vertical="top"/>
    </xf>
    <xf numFmtId="0" fontId="59" fillId="8" borderId="4" xfId="0" applyFont="1" applyFill="1" applyBorder="1" applyAlignment="1">
      <alignment vertical="top"/>
    </xf>
    <xf numFmtId="0" fontId="59" fillId="8" borderId="8" xfId="0" applyFont="1" applyFill="1" applyBorder="1" applyAlignment="1">
      <alignment vertical="top"/>
    </xf>
    <xf numFmtId="0" fontId="59" fillId="8" borderId="2" xfId="0" applyFont="1" applyFill="1" applyBorder="1" applyAlignment="1">
      <alignment vertical="top"/>
    </xf>
    <xf numFmtId="0" fontId="67" fillId="8" borderId="9" xfId="0" applyFont="1" applyFill="1" applyBorder="1" applyAlignment="1">
      <alignment horizontal="justify" vertical="center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left" vertical="top"/>
    </xf>
    <xf numFmtId="0" fontId="13" fillId="8" borderId="7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vertical="center" wrapText="1"/>
    </xf>
    <xf numFmtId="4" fontId="60" fillId="0" borderId="0" xfId="0" applyNumberFormat="1" applyFont="1" applyAlignment="1">
      <alignment horizontal="right"/>
    </xf>
    <xf numFmtId="49" fontId="8" fillId="0" borderId="1" xfId="0" applyNumberFormat="1" applyFont="1" applyFill="1" applyBorder="1" applyAlignment="1">
      <alignment vertical="center" wrapText="1"/>
    </xf>
    <xf numFmtId="4" fontId="55" fillId="0" borderId="1" xfId="7" applyNumberFormat="1" applyFont="1" applyFill="1" applyBorder="1" applyAlignment="1">
      <alignment horizontal="center" vertical="center" wrapText="1"/>
    </xf>
    <xf numFmtId="4" fontId="55" fillId="0" borderId="1" xfId="0" applyNumberFormat="1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left" vertical="center" wrapText="1"/>
    </xf>
    <xf numFmtId="0" fontId="107" fillId="0" borderId="1" xfId="0" applyFont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4" fontId="55" fillId="0" borderId="1" xfId="0" applyNumberFormat="1" applyFont="1" applyFill="1" applyBorder="1" applyAlignment="1">
      <alignment horizontal="right" vertical="center"/>
    </xf>
    <xf numFmtId="4" fontId="129" fillId="0" borderId="1" xfId="7" applyNumberFormat="1" applyFont="1" applyFill="1" applyBorder="1" applyAlignment="1">
      <alignment horizontal="right" vertical="center" wrapText="1"/>
    </xf>
    <xf numFmtId="4" fontId="8" fillId="0" borderId="1" xfId="7" applyNumberFormat="1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3" fontId="13" fillId="12" borderId="4" xfId="0" applyNumberFormat="1" applyFont="1" applyFill="1" applyBorder="1" applyAlignment="1">
      <alignment vertical="center"/>
    </xf>
    <xf numFmtId="49" fontId="13" fillId="4" borderId="1" xfId="0" applyNumberFormat="1" applyFont="1" applyFill="1" applyBorder="1" applyAlignment="1">
      <alignment vertical="top"/>
    </xf>
    <xf numFmtId="2" fontId="115" fillId="4" borderId="1" xfId="0" applyNumberFormat="1" applyFont="1" applyFill="1" applyBorder="1" applyAlignment="1">
      <alignment vertical="top" wrapText="1" shrinkToFit="1"/>
    </xf>
    <xf numFmtId="0" fontId="8" fillId="8" borderId="7" xfId="0" applyFont="1" applyFill="1" applyBorder="1" applyAlignment="1">
      <alignment vertical="center" wrapText="1"/>
    </xf>
    <xf numFmtId="3" fontId="8" fillId="8" borderId="1" xfId="0" applyNumberFormat="1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 shrinkToFit="1"/>
    </xf>
    <xf numFmtId="186" fontId="8" fillId="8" borderId="1" xfId="0" applyNumberFormat="1" applyFont="1" applyFill="1" applyBorder="1" applyAlignment="1">
      <alignment vertical="center" wrapText="1"/>
    </xf>
    <xf numFmtId="4" fontId="42" fillId="8" borderId="1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 shrinkToFit="1"/>
    </xf>
    <xf numFmtId="0" fontId="8" fillId="8" borderId="1" xfId="0" applyFont="1" applyFill="1" applyBorder="1" applyAlignment="1">
      <alignment vertical="center" wrapText="1"/>
    </xf>
    <xf numFmtId="4" fontId="55" fillId="8" borderId="1" xfId="0" applyNumberFormat="1" applyFont="1" applyFill="1" applyBorder="1" applyAlignment="1">
      <alignment vertical="center" wrapText="1"/>
    </xf>
    <xf numFmtId="49" fontId="55" fillId="8" borderId="1" xfId="0" applyNumberFormat="1" applyFont="1" applyFill="1" applyBorder="1" applyAlignment="1">
      <alignment vertical="center"/>
    </xf>
    <xf numFmtId="4" fontId="55" fillId="8" borderId="1" xfId="0" applyNumberFormat="1" applyFont="1" applyFill="1" applyBorder="1" applyAlignment="1">
      <alignment vertical="center"/>
    </xf>
    <xf numFmtId="4" fontId="55" fillId="8" borderId="2" xfId="0" applyNumberFormat="1" applyFont="1" applyFill="1" applyBorder="1" applyAlignment="1">
      <alignment vertical="center"/>
    </xf>
    <xf numFmtId="186" fontId="55" fillId="8" borderId="1" xfId="0" applyNumberFormat="1" applyFont="1" applyFill="1" applyBorder="1" applyAlignment="1">
      <alignment vertical="center"/>
    </xf>
    <xf numFmtId="4" fontId="8" fillId="8" borderId="2" xfId="10" applyNumberFormat="1" applyFont="1" applyFill="1" applyBorder="1" applyAlignment="1">
      <alignment vertical="center"/>
    </xf>
    <xf numFmtId="3" fontId="8" fillId="8" borderId="1" xfId="10" applyNumberFormat="1" applyFont="1" applyFill="1" applyBorder="1" applyAlignment="1">
      <alignment vertical="center"/>
    </xf>
    <xf numFmtId="4" fontId="55" fillId="8" borderId="8" xfId="0" applyNumberFormat="1" applyFont="1" applyFill="1" applyBorder="1" applyAlignment="1">
      <alignment vertical="center"/>
    </xf>
    <xf numFmtId="186" fontId="55" fillId="8" borderId="8" xfId="0" applyNumberFormat="1" applyFont="1" applyFill="1" applyBorder="1" applyAlignment="1">
      <alignment vertical="center"/>
    </xf>
    <xf numFmtId="0" fontId="55" fillId="8" borderId="1" xfId="0" applyFont="1" applyFill="1" applyBorder="1" applyAlignment="1">
      <alignment vertical="center"/>
    </xf>
    <xf numFmtId="1" fontId="8" fillId="8" borderId="1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0" fontId="13" fillId="8" borderId="7" xfId="0" applyFont="1" applyFill="1" applyBorder="1" applyAlignment="1">
      <alignment vertical="center" wrapText="1"/>
    </xf>
    <xf numFmtId="186" fontId="8" fillId="8" borderId="1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left" vertical="top"/>
    </xf>
    <xf numFmtId="3" fontId="23" fillId="2" borderId="0" xfId="0" applyNumberFormat="1" applyFont="1" applyFill="1" applyBorder="1" applyAlignment="1">
      <alignment vertical="top"/>
    </xf>
    <xf numFmtId="0" fontId="8" fillId="8" borderId="0" xfId="5" applyFont="1" applyFill="1" applyBorder="1" applyAlignment="1">
      <alignment horizontal="right"/>
    </xf>
    <xf numFmtId="0" fontId="8" fillId="0" borderId="0" xfId="5" applyFont="1" applyBorder="1" applyAlignment="1">
      <alignment vertical="center" wrapText="1"/>
    </xf>
    <xf numFmtId="0" fontId="0" fillId="0" borderId="0" xfId="0" applyFont="1" applyFill="1" applyAlignment="1"/>
    <xf numFmtId="0" fontId="15" fillId="0" borderId="1" xfId="5" applyFont="1" applyBorder="1" applyAlignment="1">
      <alignment horizontal="center" vertical="top" wrapText="1"/>
    </xf>
    <xf numFmtId="0" fontId="10" fillId="0" borderId="0" xfId="5" applyFont="1" applyAlignment="1">
      <alignment horizontal="center"/>
    </xf>
    <xf numFmtId="0" fontId="15" fillId="0" borderId="4" xfId="5" applyFont="1" applyBorder="1" applyAlignment="1">
      <alignment horizontal="center" vertical="top"/>
    </xf>
    <xf numFmtId="0" fontId="15" fillId="0" borderId="2" xfId="5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3" fontId="8" fillId="8" borderId="4" xfId="1" applyNumberFormat="1" applyFont="1" applyFill="1" applyBorder="1" applyAlignment="1">
      <alignment horizontal="center" vertical="center" wrapText="1"/>
    </xf>
    <xf numFmtId="3" fontId="8" fillId="8" borderId="8" xfId="1" applyNumberFormat="1" applyFont="1" applyFill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3" fontId="13" fillId="8" borderId="2" xfId="1" applyNumberFormat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top" wrapText="1"/>
    </xf>
    <xf numFmtId="0" fontId="55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5" fillId="0" borderId="4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49" fontId="74" fillId="0" borderId="0" xfId="5" applyNumberFormat="1" applyFont="1" applyAlignment="1">
      <alignment horizontal="center"/>
    </xf>
    <xf numFmtId="0" fontId="8" fillId="0" borderId="0" xfId="5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98" fillId="0" borderId="0" xfId="0" applyFont="1" applyFill="1" applyBorder="1" applyAlignment="1">
      <alignment horizontal="center" vertical="top" wrapText="1"/>
    </xf>
    <xf numFmtId="0" fontId="98" fillId="0" borderId="11" xfId="0" applyFont="1" applyFill="1" applyBorder="1" applyAlignment="1">
      <alignment horizontal="center" vertical="top" wrapText="1"/>
    </xf>
    <xf numFmtId="0" fontId="93" fillId="0" borderId="1" xfId="0" applyFont="1" applyFill="1" applyBorder="1" applyAlignment="1">
      <alignment horizontal="center" vertical="top"/>
    </xf>
    <xf numFmtId="0" fontId="95" fillId="0" borderId="1" xfId="0" applyFont="1" applyFill="1" applyBorder="1" applyAlignment="1">
      <alignment horizontal="center" vertical="top" wrapText="1"/>
    </xf>
    <xf numFmtId="0" fontId="121" fillId="0" borderId="1" xfId="0" applyFont="1" applyFill="1" applyBorder="1" applyAlignment="1">
      <alignment horizontal="center" vertical="top" wrapText="1"/>
    </xf>
    <xf numFmtId="0" fontId="95" fillId="0" borderId="3" xfId="0" applyFont="1" applyFill="1" applyBorder="1" applyAlignment="1">
      <alignment horizontal="center" vertical="top" wrapText="1"/>
    </xf>
    <xf numFmtId="49" fontId="98" fillId="0" borderId="4" xfId="0" applyNumberFormat="1" applyFont="1" applyFill="1" applyBorder="1" applyAlignment="1">
      <alignment horizontal="center" vertical="top" wrapText="1"/>
    </xf>
    <xf numFmtId="49" fontId="98" fillId="0" borderId="8" xfId="0" applyNumberFormat="1" applyFont="1" applyFill="1" applyBorder="1" applyAlignment="1">
      <alignment horizontal="center" vertical="top" wrapText="1"/>
    </xf>
    <xf numFmtId="49" fontId="98" fillId="0" borderId="2" xfId="0" applyNumberFormat="1" applyFont="1" applyFill="1" applyBorder="1" applyAlignment="1">
      <alignment horizontal="center" vertical="top" wrapText="1"/>
    </xf>
    <xf numFmtId="0" fontId="98" fillId="0" borderId="4" xfId="0" applyFont="1" applyFill="1" applyBorder="1" applyAlignment="1">
      <alignment horizontal="center" vertical="top" wrapText="1"/>
    </xf>
    <xf numFmtId="0" fontId="98" fillId="0" borderId="8" xfId="0" applyFont="1" applyFill="1" applyBorder="1" applyAlignment="1">
      <alignment horizontal="center" vertical="top" wrapText="1"/>
    </xf>
    <xf numFmtId="0" fontId="98" fillId="0" borderId="2" xfId="0" applyFont="1" applyFill="1" applyBorder="1" applyAlignment="1">
      <alignment horizontal="center" vertical="top" wrapText="1"/>
    </xf>
    <xf numFmtId="0" fontId="107" fillId="0" borderId="0" xfId="0" applyFont="1" applyAlignment="1">
      <alignment horizontal="left"/>
    </xf>
    <xf numFmtId="0" fontId="107" fillId="3" borderId="0" xfId="0" applyFont="1" applyFill="1" applyAlignment="1">
      <alignment horizontal="left"/>
    </xf>
    <xf numFmtId="0" fontId="93" fillId="0" borderId="1" xfId="0" applyFont="1" applyFill="1" applyBorder="1" applyAlignment="1">
      <alignment horizontal="center" vertical="top" wrapText="1"/>
    </xf>
    <xf numFmtId="0" fontId="93" fillId="0" borderId="7" xfId="0" applyFont="1" applyFill="1" applyBorder="1" applyAlignment="1">
      <alignment horizontal="center" vertical="top" wrapText="1"/>
    </xf>
    <xf numFmtId="0" fontId="95" fillId="0" borderId="2" xfId="0" applyFont="1" applyFill="1" applyBorder="1" applyAlignment="1">
      <alignment horizontal="center" vertical="top" wrapText="1"/>
    </xf>
    <xf numFmtId="0" fontId="93" fillId="0" borderId="4" xfId="0" applyFont="1" applyFill="1" applyBorder="1" applyAlignment="1">
      <alignment horizontal="center" vertical="top"/>
    </xf>
    <xf numFmtId="0" fontId="93" fillId="0" borderId="13" xfId="0" applyFont="1" applyFill="1" applyBorder="1" applyAlignment="1">
      <alignment horizontal="center" vertical="top"/>
    </xf>
    <xf numFmtId="0" fontId="112" fillId="0" borderId="0" xfId="0" applyFont="1" applyFill="1" applyAlignment="1">
      <alignment horizont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/>
    </xf>
    <xf numFmtId="0" fontId="19" fillId="0" borderId="3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9" xfId="1" applyFont="1" applyFill="1" applyBorder="1" applyAlignment="1">
      <alignment horizontal="center" vertical="center" wrapText="1"/>
    </xf>
    <xf numFmtId="0" fontId="10" fillId="13" borderId="7" xfId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right"/>
    </xf>
    <xf numFmtId="3" fontId="15" fillId="0" borderId="9" xfId="0" applyNumberFormat="1" applyFont="1" applyFill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1" fontId="15" fillId="1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3" fontId="15" fillId="0" borderId="8" xfId="0" applyNumberFormat="1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9" fontId="13" fillId="12" borderId="4" xfId="1" applyNumberFormat="1" applyFont="1" applyFill="1" applyBorder="1" applyAlignment="1">
      <alignment horizontal="center" vertical="center" wrapText="1"/>
    </xf>
    <xf numFmtId="49" fontId="13" fillId="12" borderId="8" xfId="1" applyNumberFormat="1" applyFont="1" applyFill="1" applyBorder="1" applyAlignment="1">
      <alignment horizontal="center" vertical="center" wrapText="1"/>
    </xf>
    <xf numFmtId="49" fontId="13" fillId="12" borderId="2" xfId="1" applyNumberFormat="1" applyFont="1" applyFill="1" applyBorder="1" applyAlignment="1">
      <alignment horizontal="center" vertical="center" wrapText="1"/>
    </xf>
    <xf numFmtId="0" fontId="13" fillId="12" borderId="4" xfId="1" applyFont="1" applyFill="1" applyBorder="1" applyAlignment="1">
      <alignment horizontal="center" vertical="center" wrapText="1"/>
    </xf>
    <xf numFmtId="0" fontId="13" fillId="12" borderId="8" xfId="1" applyFont="1" applyFill="1" applyBorder="1" applyAlignment="1">
      <alignment horizontal="center" vertical="center" wrapText="1"/>
    </xf>
    <xf numFmtId="0" fontId="13" fillId="12" borderId="2" xfId="1" applyFont="1" applyFill="1" applyBorder="1" applyAlignment="1">
      <alignment horizontal="center" vertical="center" wrapText="1"/>
    </xf>
    <xf numFmtId="0" fontId="13" fillId="12" borderId="4" xfId="1" applyFont="1" applyFill="1" applyBorder="1" applyAlignment="1">
      <alignment horizontal="left" vertical="center" wrapText="1"/>
    </xf>
    <xf numFmtId="0" fontId="13" fillId="12" borderId="8" xfId="1" applyFont="1" applyFill="1" applyBorder="1" applyAlignment="1">
      <alignment horizontal="left" vertical="center" wrapText="1"/>
    </xf>
    <xf numFmtId="0" fontId="13" fillId="12" borderId="2" xfId="1" applyFont="1" applyFill="1" applyBorder="1" applyAlignment="1">
      <alignment horizontal="left"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1" fontId="15" fillId="12" borderId="9" xfId="0" applyNumberFormat="1" applyFont="1" applyFill="1" applyBorder="1" applyAlignment="1">
      <alignment horizontal="center" vertical="center" wrapText="1"/>
    </xf>
    <xf numFmtId="1" fontId="15" fillId="12" borderId="7" xfId="0" applyNumberFormat="1" applyFont="1" applyFill="1" applyBorder="1" applyAlignment="1">
      <alignment horizontal="center" vertical="center" wrapText="1"/>
    </xf>
    <xf numFmtId="1" fontId="15" fillId="12" borderId="15" xfId="0" applyNumberFormat="1" applyFont="1" applyFill="1" applyBorder="1" applyAlignment="1">
      <alignment horizontal="center" vertical="center" wrapText="1"/>
    </xf>
    <xf numFmtId="1" fontId="15" fillId="12" borderId="0" xfId="0" applyNumberFormat="1" applyFont="1" applyFill="1" applyBorder="1" applyAlignment="1">
      <alignment horizontal="center" vertical="center" wrapText="1"/>
    </xf>
    <xf numFmtId="1" fontId="15" fillId="12" borderId="14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1" fontId="15" fillId="12" borderId="10" xfId="0" applyNumberFormat="1" applyFont="1" applyFill="1" applyBorder="1" applyAlignment="1">
      <alignment horizontal="center" vertical="center" wrapText="1"/>
    </xf>
    <xf numFmtId="1" fontId="15" fillId="12" borderId="11" xfId="0" applyNumberFormat="1" applyFont="1" applyFill="1" applyBorder="1" applyAlignment="1">
      <alignment horizontal="center" vertical="center" wrapText="1"/>
    </xf>
    <xf numFmtId="1" fontId="15" fillId="12" borderId="16" xfId="0" applyNumberFormat="1" applyFont="1" applyFill="1" applyBorder="1" applyAlignment="1">
      <alignment horizontal="center" vertical="center" wrapText="1"/>
    </xf>
    <xf numFmtId="0" fontId="13" fillId="12" borderId="5" xfId="1" applyFont="1" applyFill="1" applyBorder="1" applyAlignment="1">
      <alignment horizontal="left" vertical="center" wrapText="1"/>
    </xf>
    <xf numFmtId="0" fontId="13" fillId="12" borderId="15" xfId="1" applyFont="1" applyFill="1" applyBorder="1" applyAlignment="1">
      <alignment horizontal="left" vertical="center" wrapText="1"/>
    </xf>
    <xf numFmtId="0" fontId="13" fillId="12" borderId="10" xfId="1" applyFont="1" applyFill="1" applyBorder="1" applyAlignment="1">
      <alignment horizontal="left" vertical="center" wrapText="1"/>
    </xf>
    <xf numFmtId="1" fontId="19" fillId="12" borderId="3" xfId="0" applyNumberFormat="1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0" fontId="19" fillId="12" borderId="7" xfId="0" applyFont="1" applyFill="1" applyBorder="1" applyAlignment="1">
      <alignment horizontal="center"/>
    </xf>
    <xf numFmtId="1" fontId="15" fillId="12" borderId="2" xfId="0" applyNumberFormat="1" applyFont="1" applyFill="1" applyBorder="1" applyAlignment="1">
      <alignment horizontal="center" vertical="center" wrapText="1"/>
    </xf>
    <xf numFmtId="1" fontId="15" fillId="12" borderId="13" xfId="0" applyNumberFormat="1" applyFont="1" applyFill="1" applyBorder="1" applyAlignment="1">
      <alignment horizontal="center" vertical="center" wrapText="1"/>
    </xf>
    <xf numFmtId="1" fontId="15" fillId="12" borderId="12" xfId="0" applyNumberFormat="1" applyFont="1" applyFill="1" applyBorder="1" applyAlignment="1">
      <alignment horizontal="center" vertical="center" wrapText="1"/>
    </xf>
    <xf numFmtId="49" fontId="13" fillId="12" borderId="1" xfId="1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 wrapText="1"/>
    </xf>
    <xf numFmtId="0" fontId="13" fillId="12" borderId="3" xfId="1" applyFont="1" applyFill="1" applyBorder="1" applyAlignment="1">
      <alignment horizontal="left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0" fontId="10" fillId="13" borderId="13" xfId="1" applyFont="1" applyFill="1" applyBorder="1" applyAlignment="1">
      <alignment horizontal="center" vertical="center" wrapText="1"/>
    </xf>
    <xf numFmtId="49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5" fillId="12" borderId="1" xfId="0" applyFont="1" applyFill="1" applyBorder="1" applyAlignment="1">
      <alignment horizontal="center" wrapText="1"/>
    </xf>
    <xf numFmtId="0" fontId="15" fillId="12" borderId="16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top" wrapText="1"/>
    </xf>
    <xf numFmtId="1" fontId="15" fillId="12" borderId="13" xfId="0" applyNumberFormat="1" applyFont="1" applyFill="1" applyBorder="1" applyAlignment="1">
      <alignment horizontal="center" vertical="top" wrapText="1"/>
    </xf>
    <xf numFmtId="1" fontId="15" fillId="12" borderId="12" xfId="0" applyNumberFormat="1" applyFont="1" applyFill="1" applyBorder="1" applyAlignment="1">
      <alignment horizontal="center" vertical="top" wrapText="1"/>
    </xf>
    <xf numFmtId="1" fontId="15" fillId="12" borderId="15" xfId="0" applyNumberFormat="1" applyFont="1" applyFill="1" applyBorder="1" applyAlignment="1">
      <alignment horizontal="center" vertical="top" wrapText="1"/>
    </xf>
    <xf numFmtId="1" fontId="15" fillId="12" borderId="0" xfId="0" applyNumberFormat="1" applyFont="1" applyFill="1" applyBorder="1" applyAlignment="1">
      <alignment horizontal="center" vertical="top" wrapText="1"/>
    </xf>
    <xf numFmtId="1" fontId="15" fillId="12" borderId="14" xfId="0" applyNumberFormat="1" applyFont="1" applyFill="1" applyBorder="1" applyAlignment="1">
      <alignment horizontal="center" vertical="top" wrapText="1"/>
    </xf>
    <xf numFmtId="1" fontId="15" fillId="12" borderId="10" xfId="0" applyNumberFormat="1" applyFont="1" applyFill="1" applyBorder="1" applyAlignment="1">
      <alignment horizontal="center" vertical="top" wrapText="1"/>
    </xf>
    <xf numFmtId="1" fontId="15" fillId="12" borderId="11" xfId="0" applyNumberFormat="1" applyFont="1" applyFill="1" applyBorder="1" applyAlignment="1">
      <alignment horizontal="center" vertical="top" wrapText="1"/>
    </xf>
    <xf numFmtId="1" fontId="15" fillId="12" borderId="16" xfId="0" applyNumberFormat="1" applyFont="1" applyFill="1" applyBorder="1" applyAlignment="1">
      <alignment horizontal="center" vertical="top" wrapText="1"/>
    </xf>
    <xf numFmtId="0" fontId="15" fillId="12" borderId="5" xfId="0" applyFont="1" applyFill="1" applyBorder="1" applyAlignment="1">
      <alignment horizontal="center" wrapText="1"/>
    </xf>
    <xf numFmtId="0" fontId="15" fillId="12" borderId="13" xfId="0" applyFont="1" applyFill="1" applyBorder="1" applyAlignment="1">
      <alignment horizontal="center" wrapText="1"/>
    </xf>
    <xf numFmtId="0" fontId="15" fillId="12" borderId="12" xfId="0" applyFont="1" applyFill="1" applyBorder="1" applyAlignment="1">
      <alignment horizontal="center" wrapText="1"/>
    </xf>
    <xf numFmtId="0" fontId="15" fillId="12" borderId="15" xfId="0" applyFont="1" applyFill="1" applyBorder="1" applyAlignment="1">
      <alignment horizontal="center" wrapText="1"/>
    </xf>
    <xf numFmtId="0" fontId="15" fillId="12" borderId="0" xfId="0" applyFont="1" applyFill="1" applyBorder="1" applyAlignment="1">
      <alignment horizontal="center" wrapText="1"/>
    </xf>
    <xf numFmtId="0" fontId="15" fillId="12" borderId="14" xfId="0" applyFont="1" applyFill="1" applyBorder="1" applyAlignment="1">
      <alignment horizontal="center" wrapText="1"/>
    </xf>
    <xf numFmtId="0" fontId="15" fillId="12" borderId="10" xfId="0" applyFont="1" applyFill="1" applyBorder="1" applyAlignment="1">
      <alignment horizontal="center" wrapText="1"/>
    </xf>
    <xf numFmtId="0" fontId="15" fillId="12" borderId="11" xfId="0" applyFont="1" applyFill="1" applyBorder="1" applyAlignment="1">
      <alignment horizontal="center" wrapText="1"/>
    </xf>
    <xf numFmtId="0" fontId="15" fillId="12" borderId="16" xfId="0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right"/>
    </xf>
    <xf numFmtId="1" fontId="15" fillId="0" borderId="4" xfId="0" applyNumberFormat="1" applyFont="1" applyFill="1" applyBorder="1" applyAlignment="1">
      <alignment horizontal="right"/>
    </xf>
    <xf numFmtId="1" fontId="15" fillId="12" borderId="3" xfId="0" applyNumberFormat="1" applyFont="1" applyFill="1" applyBorder="1" applyAlignment="1">
      <alignment horizontal="center" vertical="top" wrapText="1"/>
    </xf>
    <xf numFmtId="1" fontId="15" fillId="12" borderId="9" xfId="0" applyNumberFormat="1" applyFont="1" applyFill="1" applyBorder="1" applyAlignment="1">
      <alignment horizontal="center" vertical="top" wrapText="1"/>
    </xf>
    <xf numFmtId="1" fontId="15" fillId="12" borderId="7" xfId="0" applyNumberFormat="1" applyFont="1" applyFill="1" applyBorder="1" applyAlignment="1">
      <alignment horizontal="center" vertical="top" wrapText="1"/>
    </xf>
    <xf numFmtId="1" fontId="15" fillId="0" borderId="15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1" fontId="15" fillId="0" borderId="14" xfId="0" applyNumberFormat="1" applyFont="1" applyFill="1" applyBorder="1" applyAlignment="1">
      <alignment horizontal="right"/>
    </xf>
    <xf numFmtId="49" fontId="13" fillId="12" borderId="4" xfId="0" applyNumberFormat="1" applyFont="1" applyFill="1" applyBorder="1" applyAlignment="1">
      <alignment horizontal="center" vertical="center" wrapText="1"/>
    </xf>
    <xf numFmtId="49" fontId="13" fillId="12" borderId="2" xfId="0" applyNumberFormat="1" applyFont="1" applyFill="1" applyBorder="1" applyAlignment="1">
      <alignment horizontal="center" vertical="center" wrapText="1"/>
    </xf>
    <xf numFmtId="3" fontId="13" fillId="12" borderId="4" xfId="1" applyNumberFormat="1" applyFont="1" applyFill="1" applyBorder="1" applyAlignment="1">
      <alignment horizontal="center" vertical="center" wrapText="1"/>
    </xf>
    <xf numFmtId="3" fontId="13" fillId="12" borderId="2" xfId="1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right"/>
    </xf>
    <xf numFmtId="49" fontId="15" fillId="0" borderId="7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" fontId="15" fillId="12" borderId="15" xfId="0" applyNumberFormat="1" applyFont="1" applyFill="1" applyBorder="1" applyAlignment="1">
      <alignment horizontal="center"/>
    </xf>
    <xf numFmtId="1" fontId="15" fillId="12" borderId="0" xfId="0" applyNumberFormat="1" applyFont="1" applyFill="1" applyBorder="1" applyAlignment="1">
      <alignment horizontal="center"/>
    </xf>
    <xf numFmtId="1" fontId="15" fillId="12" borderId="14" xfId="0" applyNumberFormat="1" applyFont="1" applyFill="1" applyBorder="1" applyAlignment="1">
      <alignment horizontal="center"/>
    </xf>
    <xf numFmtId="3" fontId="8" fillId="12" borderId="3" xfId="0" applyNumberFormat="1" applyFont="1" applyFill="1" applyBorder="1" applyAlignment="1">
      <alignment horizontal="right"/>
    </xf>
    <xf numFmtId="3" fontId="8" fillId="12" borderId="7" xfId="0" applyNumberFormat="1" applyFont="1" applyFill="1" applyBorder="1" applyAlignment="1">
      <alignment horizontal="right"/>
    </xf>
    <xf numFmtId="1" fontId="15" fillId="12" borderId="9" xfId="0" applyNumberFormat="1" applyFont="1" applyFill="1" applyBorder="1" applyAlignment="1">
      <alignment horizontal="center" wrapText="1"/>
    </xf>
    <xf numFmtId="1" fontId="15" fillId="12" borderId="7" xfId="0" applyNumberFormat="1" applyFont="1" applyFill="1" applyBorder="1" applyAlignment="1">
      <alignment horizontal="center" wrapText="1"/>
    </xf>
    <xf numFmtId="0" fontId="88" fillId="8" borderId="0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4" xfId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top" wrapText="1"/>
    </xf>
    <xf numFmtId="0" fontId="10" fillId="13" borderId="9" xfId="0" applyFont="1" applyFill="1" applyBorder="1" applyAlignment="1">
      <alignment horizontal="center" vertical="top" wrapText="1"/>
    </xf>
    <xf numFmtId="1" fontId="15" fillId="12" borderId="1" xfId="0" applyNumberFormat="1" applyFont="1" applyFill="1" applyBorder="1" applyAlignment="1">
      <alignment horizontal="center" wrapText="1"/>
    </xf>
    <xf numFmtId="3" fontId="15" fillId="12" borderId="5" xfId="0" applyNumberFormat="1" applyFont="1" applyFill="1" applyBorder="1" applyAlignment="1">
      <alignment horizontal="center" vertical="center" wrapText="1"/>
    </xf>
    <xf numFmtId="3" fontId="15" fillId="12" borderId="12" xfId="0" applyNumberFormat="1" applyFont="1" applyFill="1" applyBorder="1" applyAlignment="1">
      <alignment horizontal="center" vertical="center" wrapText="1"/>
    </xf>
    <xf numFmtId="3" fontId="15" fillId="12" borderId="15" xfId="0" applyNumberFormat="1" applyFont="1" applyFill="1" applyBorder="1" applyAlignment="1">
      <alignment horizontal="center" vertical="center" wrapText="1"/>
    </xf>
    <xf numFmtId="3" fontId="15" fillId="12" borderId="14" xfId="0" applyNumberFormat="1" applyFont="1" applyFill="1" applyBorder="1" applyAlignment="1">
      <alignment horizontal="center" vertical="center" wrapText="1"/>
    </xf>
    <xf numFmtId="3" fontId="15" fillId="12" borderId="10" xfId="0" applyNumberFormat="1" applyFont="1" applyFill="1" applyBorder="1" applyAlignment="1">
      <alignment horizontal="center" vertical="center" wrapText="1"/>
    </xf>
    <xf numFmtId="3" fontId="15" fillId="12" borderId="1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3" fontId="15" fillId="12" borderId="7" xfId="0" applyNumberFormat="1" applyFont="1" applyFill="1" applyBorder="1" applyAlignment="1">
      <alignment horizontal="center" vertical="center" wrapText="1"/>
    </xf>
    <xf numFmtId="3" fontId="15" fillId="12" borderId="1" xfId="0" applyNumberFormat="1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3" fontId="15" fillId="0" borderId="13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49" fontId="55" fillId="8" borderId="4" xfId="0" applyNumberFormat="1" applyFont="1" applyFill="1" applyBorder="1" applyAlignment="1">
      <alignment horizontal="left" vertical="top"/>
    </xf>
    <xf numFmtId="49" fontId="55" fillId="8" borderId="8" xfId="0" applyNumberFormat="1" applyFont="1" applyFill="1" applyBorder="1" applyAlignment="1">
      <alignment horizontal="left" vertical="top"/>
    </xf>
    <xf numFmtId="49" fontId="55" fillId="8" borderId="2" xfId="0" applyNumberFormat="1" applyFont="1" applyFill="1" applyBorder="1" applyAlignment="1">
      <alignment horizontal="left" vertical="top"/>
    </xf>
    <xf numFmtId="49" fontId="8" fillId="8" borderId="4" xfId="0" applyNumberFormat="1" applyFont="1" applyFill="1" applyBorder="1" applyAlignment="1">
      <alignment horizontal="center" vertical="top"/>
    </xf>
    <xf numFmtId="49" fontId="8" fillId="8" borderId="8" xfId="0" applyNumberFormat="1" applyFont="1" applyFill="1" applyBorder="1" applyAlignment="1">
      <alignment horizontal="center" vertical="top"/>
    </xf>
    <xf numFmtId="49" fontId="8" fillId="8" borderId="2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8" fillId="0" borderId="4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 wrapText="1" shrinkToFit="1"/>
    </xf>
    <xf numFmtId="49" fontId="98" fillId="0" borderId="4" xfId="0" applyNumberFormat="1" applyFont="1" applyFill="1" applyBorder="1" applyAlignment="1">
      <alignment horizontal="center" vertical="top"/>
    </xf>
    <xf numFmtId="49" fontId="98" fillId="0" borderId="8" xfId="0" applyNumberFormat="1" applyFont="1" applyFill="1" applyBorder="1" applyAlignment="1">
      <alignment horizontal="center" vertical="top"/>
    </xf>
    <xf numFmtId="49" fontId="98" fillId="0" borderId="2" xfId="0" applyNumberFormat="1" applyFont="1" applyFill="1" applyBorder="1" applyAlignment="1">
      <alignment horizontal="center" vertical="top"/>
    </xf>
    <xf numFmtId="0" fontId="8" fillId="8" borderId="4" xfId="0" applyFont="1" applyFill="1" applyBorder="1" applyAlignment="1">
      <alignment vertical="top" wrapText="1" shrinkToFit="1"/>
    </xf>
    <xf numFmtId="0" fontId="8" fillId="8" borderId="8" xfId="0" applyFont="1" applyFill="1" applyBorder="1" applyAlignment="1">
      <alignment vertical="top" wrapText="1" shrinkToFit="1"/>
    </xf>
    <xf numFmtId="0" fontId="8" fillId="8" borderId="2" xfId="0" applyFont="1" applyFill="1" applyBorder="1" applyAlignment="1">
      <alignment vertical="top" wrapText="1" shrinkToFit="1"/>
    </xf>
    <xf numFmtId="0" fontId="8" fillId="8" borderId="4" xfId="0" applyFont="1" applyFill="1" applyBorder="1" applyAlignment="1">
      <alignment horizontal="center" vertical="top" wrapText="1"/>
    </xf>
    <xf numFmtId="0" fontId="8" fillId="8" borderId="8" xfId="0" applyFont="1" applyFill="1" applyBorder="1" applyAlignment="1">
      <alignment horizontal="center" vertical="top" wrapText="1"/>
    </xf>
    <xf numFmtId="0" fontId="55" fillId="8" borderId="4" xfId="0" applyFont="1" applyFill="1" applyBorder="1" applyAlignment="1">
      <alignment horizontal="center" vertical="top" wrapText="1" shrinkToFit="1"/>
    </xf>
    <xf numFmtId="0" fontId="55" fillId="8" borderId="8" xfId="0" applyFont="1" applyFill="1" applyBorder="1" applyAlignment="1">
      <alignment horizontal="center" vertical="top" wrapText="1" shrinkToFit="1"/>
    </xf>
    <xf numFmtId="0" fontId="55" fillId="8" borderId="2" xfId="0" applyFont="1" applyFill="1" applyBorder="1" applyAlignment="1">
      <alignment horizontal="center" vertical="top" wrapText="1" shrinkToFit="1"/>
    </xf>
    <xf numFmtId="49" fontId="55" fillId="8" borderId="4" xfId="0" applyNumberFormat="1" applyFont="1" applyFill="1" applyBorder="1" applyAlignment="1">
      <alignment horizontal="left" vertical="top" wrapText="1"/>
    </xf>
    <xf numFmtId="49" fontId="55" fillId="8" borderId="8" xfId="0" applyNumberFormat="1" applyFont="1" applyFill="1" applyBorder="1" applyAlignment="1">
      <alignment horizontal="left" vertical="top" wrapText="1"/>
    </xf>
    <xf numFmtId="49" fontId="55" fillId="8" borderId="2" xfId="0" applyNumberFormat="1" applyFont="1" applyFill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8" xfId="0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left" vertical="top" wrapText="1" shrinkToFit="1"/>
    </xf>
    <xf numFmtId="0" fontId="15" fillId="0" borderId="8" xfId="0" applyFont="1" applyFill="1" applyBorder="1" applyAlignment="1">
      <alignment horizontal="left" vertical="top" wrapText="1" shrinkToFit="1"/>
    </xf>
    <xf numFmtId="49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 wrapText="1" shrinkToFit="1"/>
    </xf>
    <xf numFmtId="0" fontId="15" fillId="0" borderId="4" xfId="0" applyFont="1" applyFill="1" applyBorder="1" applyAlignment="1">
      <alignment horizontal="center" vertical="top" wrapText="1" shrinkToFit="1"/>
    </xf>
    <xf numFmtId="0" fontId="15" fillId="0" borderId="8" xfId="0" applyFont="1" applyFill="1" applyBorder="1" applyAlignment="1">
      <alignment horizontal="center" vertical="top" wrapText="1" shrinkToFit="1"/>
    </xf>
    <xf numFmtId="0" fontId="15" fillId="0" borderId="2" xfId="0" applyFont="1" applyFill="1" applyBorder="1" applyAlignment="1">
      <alignment horizontal="center" vertical="top" wrapText="1" shrinkToFi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3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</cellXfs>
  <cellStyles count="12">
    <cellStyle name="Normal_Доходи" xfId="1"/>
    <cellStyle name="Звичайний 2" xfId="2"/>
    <cellStyle name="Звичайний 3" xfId="3"/>
    <cellStyle name="Обычный" xfId="0" builtinId="0"/>
    <cellStyle name="Обычный 3" xfId="4"/>
    <cellStyle name="Обычный_dodатки_2015_вересень" xfId="5"/>
    <cellStyle name="Обычный_дод_ріш_бт2017" xfId="6"/>
    <cellStyle name="Обычный_Сеся15.08.08 2" xfId="7"/>
    <cellStyle name="Стиль 1" xfId="8"/>
    <cellStyle name="Финансовый" xfId="11" builtinId="3"/>
    <cellStyle name="Финансовый 2" xfId="9"/>
    <cellStyle name="Финансовый_Richenai_21.12.2017(260718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29</xdr:row>
      <xdr:rowOff>0</xdr:rowOff>
    </xdr:from>
    <xdr:to>
      <xdr:col>4</xdr:col>
      <xdr:colOff>542925</xdr:colOff>
      <xdr:row>29</xdr:row>
      <xdr:rowOff>0</xdr:rowOff>
    </xdr:to>
    <xdr:sp macro="" textlink="">
      <xdr:nvSpPr>
        <xdr:cNvPr id="1236106" name="Line 1">
          <a:extLst>
            <a:ext uri="{FF2B5EF4-FFF2-40B4-BE49-F238E27FC236}">
              <a16:creationId xmlns:a16="http://schemas.microsoft.com/office/drawing/2014/main" id="{E928D883-6155-4391-ABAF-F89DDCB66902}"/>
            </a:ext>
          </a:extLst>
        </xdr:cNvPr>
        <xdr:cNvSpPr>
          <a:spLocks noChangeShapeType="1"/>
        </xdr:cNvSpPr>
      </xdr:nvSpPr>
      <xdr:spPr bwMode="auto">
        <a:xfrm flipH="1">
          <a:off x="3619500" y="10982325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29</xdr:row>
      <xdr:rowOff>0</xdr:rowOff>
    </xdr:from>
    <xdr:to>
      <xdr:col>3</xdr:col>
      <xdr:colOff>1476375</xdr:colOff>
      <xdr:row>29</xdr:row>
      <xdr:rowOff>0</xdr:rowOff>
    </xdr:to>
    <xdr:sp macro="" textlink="">
      <xdr:nvSpPr>
        <xdr:cNvPr id="1236107" name="Line 2">
          <a:extLst>
            <a:ext uri="{FF2B5EF4-FFF2-40B4-BE49-F238E27FC236}">
              <a16:creationId xmlns:a16="http://schemas.microsoft.com/office/drawing/2014/main" id="{A6958FED-90C7-4C7D-BEF9-345D6D8086E7}"/>
            </a:ext>
          </a:extLst>
        </xdr:cNvPr>
        <xdr:cNvSpPr>
          <a:spLocks noChangeShapeType="1"/>
        </xdr:cNvSpPr>
      </xdr:nvSpPr>
      <xdr:spPr bwMode="auto">
        <a:xfrm flipH="1">
          <a:off x="3752850" y="109823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28575</xdr:rowOff>
    </xdr:from>
    <xdr:to>
      <xdr:col>3</xdr:col>
      <xdr:colOff>76200</xdr:colOff>
      <xdr:row>8</xdr:row>
      <xdr:rowOff>28575</xdr:rowOff>
    </xdr:to>
    <xdr:sp macro="" textlink="">
      <xdr:nvSpPr>
        <xdr:cNvPr id="1236108" name="Line 3">
          <a:extLst>
            <a:ext uri="{FF2B5EF4-FFF2-40B4-BE49-F238E27FC236}">
              <a16:creationId xmlns:a16="http://schemas.microsoft.com/office/drawing/2014/main" id="{6F50E8D7-B04D-40C5-A374-27CEE3377381}"/>
            </a:ext>
          </a:extLst>
        </xdr:cNvPr>
        <xdr:cNvSpPr>
          <a:spLocks noChangeShapeType="1"/>
        </xdr:cNvSpPr>
      </xdr:nvSpPr>
      <xdr:spPr bwMode="auto">
        <a:xfrm>
          <a:off x="3143250" y="2247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2" name="Line 1">
          <a:extLst>
            <a:ext uri="{FF2B5EF4-FFF2-40B4-BE49-F238E27FC236}">
              <a16:creationId xmlns:a16="http://schemas.microsoft.com/office/drawing/2014/main" id="{42498F69-B602-41FA-B780-909C7F61491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3" name="Line 2">
          <a:extLst>
            <a:ext uri="{FF2B5EF4-FFF2-40B4-BE49-F238E27FC236}">
              <a16:creationId xmlns:a16="http://schemas.microsoft.com/office/drawing/2014/main" id="{18934F7D-21C1-4A81-AB36-19337AC75185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4" name="Line 3">
          <a:extLst>
            <a:ext uri="{FF2B5EF4-FFF2-40B4-BE49-F238E27FC236}">
              <a16:creationId xmlns:a16="http://schemas.microsoft.com/office/drawing/2014/main" id="{F76C67E8-A590-4E77-B90B-7461A87A86F8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5" name="Line 4">
          <a:extLst>
            <a:ext uri="{FF2B5EF4-FFF2-40B4-BE49-F238E27FC236}">
              <a16:creationId xmlns:a16="http://schemas.microsoft.com/office/drawing/2014/main" id="{663D8999-3785-4564-8CD8-F72A38F4995F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6" name="Line 5">
          <a:extLst>
            <a:ext uri="{FF2B5EF4-FFF2-40B4-BE49-F238E27FC236}">
              <a16:creationId xmlns:a16="http://schemas.microsoft.com/office/drawing/2014/main" id="{03DE3B93-79AA-4EAD-BED2-632485F0F82F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7" name="Line 6">
          <a:extLst>
            <a:ext uri="{FF2B5EF4-FFF2-40B4-BE49-F238E27FC236}">
              <a16:creationId xmlns:a16="http://schemas.microsoft.com/office/drawing/2014/main" id="{3458BC43-4540-476A-A168-FD27AC6207DE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8" name="Line 7">
          <a:extLst>
            <a:ext uri="{FF2B5EF4-FFF2-40B4-BE49-F238E27FC236}">
              <a16:creationId xmlns:a16="http://schemas.microsoft.com/office/drawing/2014/main" id="{0C45665B-D48D-44EA-977A-3E7F53DD7D74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09" name="Line 8">
          <a:extLst>
            <a:ext uri="{FF2B5EF4-FFF2-40B4-BE49-F238E27FC236}">
              <a16:creationId xmlns:a16="http://schemas.microsoft.com/office/drawing/2014/main" id="{A27E6EAF-E42B-444E-BF0E-9AF027914FA8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0" name="Line 9">
          <a:extLst>
            <a:ext uri="{FF2B5EF4-FFF2-40B4-BE49-F238E27FC236}">
              <a16:creationId xmlns:a16="http://schemas.microsoft.com/office/drawing/2014/main" id="{AA814828-F32E-4AFF-BBFD-CF57DF837277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1" name="Line 10">
          <a:extLst>
            <a:ext uri="{FF2B5EF4-FFF2-40B4-BE49-F238E27FC236}">
              <a16:creationId xmlns:a16="http://schemas.microsoft.com/office/drawing/2014/main" id="{49BFF85C-136D-4CBE-BED0-BF208A581D9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2" name="Line 11">
          <a:extLst>
            <a:ext uri="{FF2B5EF4-FFF2-40B4-BE49-F238E27FC236}">
              <a16:creationId xmlns:a16="http://schemas.microsoft.com/office/drawing/2014/main" id="{D9E0771C-CF46-446C-92E9-0B4825EAE302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3" name="Line 12">
          <a:extLst>
            <a:ext uri="{FF2B5EF4-FFF2-40B4-BE49-F238E27FC236}">
              <a16:creationId xmlns:a16="http://schemas.microsoft.com/office/drawing/2014/main" id="{858C796C-0A94-4931-BFBC-E609E54FC485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4" name="Line 13">
          <a:extLst>
            <a:ext uri="{FF2B5EF4-FFF2-40B4-BE49-F238E27FC236}">
              <a16:creationId xmlns:a16="http://schemas.microsoft.com/office/drawing/2014/main" id="{0CCEADAE-798C-4CA3-8F43-AF61BE33533C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5" name="Line 14">
          <a:extLst>
            <a:ext uri="{FF2B5EF4-FFF2-40B4-BE49-F238E27FC236}">
              <a16:creationId xmlns:a16="http://schemas.microsoft.com/office/drawing/2014/main" id="{9C820915-48BA-4C12-A573-F59169C9961B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6" name="Line 15">
          <a:extLst>
            <a:ext uri="{FF2B5EF4-FFF2-40B4-BE49-F238E27FC236}">
              <a16:creationId xmlns:a16="http://schemas.microsoft.com/office/drawing/2014/main" id="{AFDEA635-84A5-4118-BC0D-18B0D7B8A2CB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46417" name="Line 16">
          <a:extLst>
            <a:ext uri="{FF2B5EF4-FFF2-40B4-BE49-F238E27FC236}">
              <a16:creationId xmlns:a16="http://schemas.microsoft.com/office/drawing/2014/main" id="{2FCF2D43-ED37-4ED1-A59B-6DD92F84495B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_&#1053;&#1072;&#1090;&#1072;&#1096;&#1072;\&#1050;&#1085;&#1080;&#1075;&#1072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80;\Sesii%20obl%20radu\2020\5&#1057;&#1077;&#1089;&#1110;&#1103;%20&#1083;&#1080;&#1089;&#1090;&#1086;&#1087;&#1072;&#1076;%202020\&#1055;&#1088;&#1086;%20&#1086;&#1073;&#1083;&#1072;&#1089;&#1085;&#1080;&#1081;%20&#1073;&#1102;&#1076;&#1078;&#1077;&#1090;%20&#1085;&#1072;%202021%20&#1088;&#1110;&#1082;\&#1055;&#1088;&#1086;&#1077;&#1082;&#1090;%20&#8470;1\dod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1.3нема"/>
      <sheetName val="дод1.4нема"/>
      <sheetName val="дод1.5 нема"/>
      <sheetName val="дод1"/>
      <sheetName val="дод1.1"/>
      <sheetName val="дод 1.2немає"/>
      <sheetName val="дод1.3немає "/>
      <sheetName val="дод2"/>
      <sheetName val="дод3"/>
      <sheetName val="дод 4"/>
      <sheetName val="Додаток 5_Д"/>
      <sheetName val="Додаток 5_В"/>
      <sheetName val=" дод 5_1"/>
      <sheetName val="дод5.2"/>
      <sheetName val="дод6"/>
      <sheetName val="дод7"/>
      <sheetName val="Контроль"/>
      <sheetName val="джерела змін"/>
      <sheetName val="Інші субвенції_ГРК-ДФ,облрада"/>
      <sheetName val="Інші субвенції усі ГРК"/>
      <sheetName val="джерела змін  з наростаюч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8">
          <cell r="E28">
            <v>0</v>
          </cell>
          <cell r="J28">
            <v>808400</v>
          </cell>
        </row>
        <row r="29">
          <cell r="E29">
            <v>0</v>
          </cell>
          <cell r="J29">
            <v>0</v>
          </cell>
        </row>
        <row r="207">
          <cell r="J207">
            <v>200000</v>
          </cell>
        </row>
        <row r="210">
          <cell r="J21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tabColor rgb="FFC00000"/>
  </sheetPr>
  <dimension ref="A1:AR207"/>
  <sheetViews>
    <sheetView showZeros="0" view="pageBreakPreview" zoomScale="60" zoomScaleNormal="75" workbookViewId="0">
      <pane xSplit="2" ySplit="11" topLeftCell="C160" activePane="bottomRight" state="frozen"/>
      <selection pane="topRight" activeCell="C1" sqref="C1"/>
      <selection pane="bottomLeft" activeCell="A10" sqref="A10"/>
      <selection pane="bottomRight" activeCell="A170" sqref="A170:B207"/>
    </sheetView>
  </sheetViews>
  <sheetFormatPr defaultColWidth="8.7109375" defaultRowHeight="12.75" x14ac:dyDescent="0.2"/>
  <cols>
    <col min="1" max="1" width="10.85546875" style="84" customWidth="1"/>
    <col min="2" max="2" width="69.28515625" style="84" customWidth="1"/>
    <col min="3" max="3" width="18.85546875" style="84" customWidth="1"/>
    <col min="4" max="4" width="18.7109375" style="84" customWidth="1"/>
    <col min="5" max="5" width="19" style="84" customWidth="1"/>
    <col min="6" max="6" width="16" style="84" customWidth="1"/>
    <col min="7" max="7" width="48.5703125" style="84" hidden="1" customWidth="1"/>
    <col min="8" max="11" width="0" style="84" hidden="1" customWidth="1"/>
    <col min="12" max="12" width="30.140625" style="84" hidden="1" customWidth="1"/>
    <col min="13" max="16" width="0" style="84" hidden="1" customWidth="1"/>
    <col min="17" max="16384" width="8.7109375" style="84"/>
  </cols>
  <sheetData>
    <row r="1" spans="1:44" ht="20.25" customHeight="1" x14ac:dyDescent="0.3">
      <c r="A1" s="82"/>
      <c r="B1" s="82"/>
      <c r="C1" s="82"/>
      <c r="D1" s="83" t="s">
        <v>65</v>
      </c>
      <c r="F1" s="83"/>
      <c r="G1" s="85">
        <v>1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44" ht="18" customHeight="1" x14ac:dyDescent="0.3">
      <c r="A2" s="86"/>
      <c r="B2" s="86"/>
      <c r="C2" s="86"/>
      <c r="D2" s="83" t="s">
        <v>279</v>
      </c>
      <c r="F2" s="83"/>
      <c r="G2" s="85">
        <v>1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</row>
    <row r="3" spans="1:44" ht="18.75" x14ac:dyDescent="0.3">
      <c r="A3" s="86"/>
      <c r="B3" s="86"/>
      <c r="C3" s="86"/>
      <c r="D3" s="483" t="s">
        <v>1290</v>
      </c>
      <c r="E3" s="484"/>
      <c r="F3" s="83"/>
      <c r="G3" s="85">
        <v>1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44" ht="20.25" x14ac:dyDescent="0.3">
      <c r="A4" s="1103" t="s">
        <v>1068</v>
      </c>
      <c r="B4" s="1103"/>
      <c r="C4" s="1103"/>
      <c r="D4" s="1103"/>
      <c r="E4" s="1103"/>
      <c r="F4" s="87"/>
      <c r="G4" s="85">
        <v>1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</row>
    <row r="5" spans="1:44" ht="20.25" hidden="1" x14ac:dyDescent="0.3">
      <c r="A5" s="496"/>
      <c r="B5" s="496"/>
      <c r="C5" s="496"/>
      <c r="D5" s="496"/>
      <c r="E5" s="496"/>
      <c r="F5" s="87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</row>
    <row r="6" spans="1:44" ht="20.25" x14ac:dyDescent="0.3">
      <c r="A6" s="496"/>
      <c r="B6" s="499" t="s">
        <v>863</v>
      </c>
      <c r="C6" s="496"/>
      <c r="D6" s="496"/>
      <c r="E6" s="496"/>
      <c r="F6" s="87"/>
      <c r="G6" s="85">
        <v>1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</row>
    <row r="7" spans="1:44" ht="20.25" x14ac:dyDescent="0.3">
      <c r="A7" s="496"/>
      <c r="B7" s="500" t="s">
        <v>861</v>
      </c>
      <c r="C7" s="496"/>
      <c r="D7" s="496"/>
      <c r="E7" s="496"/>
      <c r="F7" s="87"/>
      <c r="G7" s="85">
        <v>1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</row>
    <row r="8" spans="1:44" ht="16.5" x14ac:dyDescent="0.25">
      <c r="A8" s="88" t="s">
        <v>89</v>
      </c>
      <c r="B8" s="89" t="s">
        <v>90</v>
      </c>
      <c r="C8" s="89"/>
      <c r="D8" s="89"/>
      <c r="E8" s="89"/>
      <c r="F8" s="89" t="s">
        <v>739</v>
      </c>
      <c r="G8" s="85">
        <v>1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</row>
    <row r="9" spans="1:44" ht="14.25" customHeight="1" x14ac:dyDescent="0.2">
      <c r="A9" s="1104" t="s">
        <v>125</v>
      </c>
      <c r="B9" s="1102" t="s">
        <v>740</v>
      </c>
      <c r="C9" s="1102" t="s">
        <v>741</v>
      </c>
      <c r="D9" s="1102" t="s">
        <v>55</v>
      </c>
      <c r="E9" s="1102" t="s">
        <v>56</v>
      </c>
      <c r="F9" s="1102"/>
      <c r="G9" s="85">
        <v>1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</row>
    <row r="10" spans="1:44" ht="53.45" customHeight="1" x14ac:dyDescent="0.2">
      <c r="A10" s="1105"/>
      <c r="B10" s="1102"/>
      <c r="C10" s="1102"/>
      <c r="D10" s="1102"/>
      <c r="E10" s="342" t="s">
        <v>741</v>
      </c>
      <c r="F10" s="342" t="s">
        <v>753</v>
      </c>
      <c r="G10" s="85">
        <v>1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</row>
    <row r="11" spans="1:44" ht="13.5" customHeight="1" x14ac:dyDescent="0.25">
      <c r="A11" s="90">
        <v>1</v>
      </c>
      <c r="B11" s="90">
        <v>2</v>
      </c>
      <c r="C11" s="90">
        <v>3</v>
      </c>
      <c r="D11" s="90">
        <v>4</v>
      </c>
      <c r="E11" s="90">
        <v>5</v>
      </c>
      <c r="F11" s="90">
        <v>6</v>
      </c>
      <c r="G11" s="85">
        <v>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</row>
    <row r="12" spans="1:44" ht="15.75" x14ac:dyDescent="0.25">
      <c r="A12" s="91">
        <v>10000000</v>
      </c>
      <c r="B12" s="91" t="s">
        <v>74</v>
      </c>
      <c r="C12" s="92">
        <f t="shared" ref="C12:C20" si="0">E12+D12</f>
        <v>1228125000</v>
      </c>
      <c r="D12" s="92">
        <f>SUM(D13+D27+D31+D43)</f>
        <v>1222325000</v>
      </c>
      <c r="E12" s="92">
        <f>SUM(E13+E27+E31+E43)</f>
        <v>5800000</v>
      </c>
      <c r="F12" s="92">
        <f>SUM(F13+F27+F31+F43)</f>
        <v>0</v>
      </c>
      <c r="G12" s="115">
        <f>SUM(C12:F12)</f>
        <v>2456250000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</row>
    <row r="13" spans="1:44" ht="31.5" x14ac:dyDescent="0.25">
      <c r="A13" s="91">
        <v>11000000</v>
      </c>
      <c r="B13" s="93" t="s">
        <v>75</v>
      </c>
      <c r="C13" s="92">
        <f t="shared" si="0"/>
        <v>1175125000</v>
      </c>
      <c r="D13" s="92">
        <f>SUM(D14+D21)</f>
        <v>1175125000</v>
      </c>
      <c r="E13" s="92"/>
      <c r="F13" s="92">
        <v>0</v>
      </c>
      <c r="G13" s="115">
        <f t="shared" ref="G13:G76" si="1">SUM(C13:F13)</f>
        <v>2350250000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</row>
    <row r="14" spans="1:44" s="98" customFormat="1" ht="20.25" customHeight="1" x14ac:dyDescent="0.25">
      <c r="A14" s="94">
        <v>11010000</v>
      </c>
      <c r="B14" s="95" t="s">
        <v>76</v>
      </c>
      <c r="C14" s="96">
        <f t="shared" si="0"/>
        <v>1101125000</v>
      </c>
      <c r="D14" s="96">
        <f>SUM(D15:D20)</f>
        <v>1101125000</v>
      </c>
      <c r="E14" s="96">
        <f>SUM(E15:E20)</f>
        <v>0</v>
      </c>
      <c r="F14" s="96">
        <f>SUM(F15:F20)</f>
        <v>0</v>
      </c>
      <c r="G14" s="115">
        <f t="shared" si="1"/>
        <v>2202250000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</row>
    <row r="15" spans="1:44" ht="31.5" x14ac:dyDescent="0.25">
      <c r="A15" s="99">
        <v>11010100</v>
      </c>
      <c r="B15" s="100" t="s">
        <v>48</v>
      </c>
      <c r="C15" s="101">
        <f t="shared" si="0"/>
        <v>910125000</v>
      </c>
      <c r="D15" s="101">
        <v>910125000</v>
      </c>
      <c r="E15" s="92"/>
      <c r="F15" s="92"/>
      <c r="G15" s="115">
        <f t="shared" si="1"/>
        <v>1820250000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</row>
    <row r="16" spans="1:44" ht="66.75" customHeight="1" x14ac:dyDescent="0.25">
      <c r="A16" s="99">
        <v>11010200</v>
      </c>
      <c r="B16" s="100" t="s">
        <v>259</v>
      </c>
      <c r="C16" s="101">
        <f t="shared" si="0"/>
        <v>125000000</v>
      </c>
      <c r="D16" s="152">
        <v>125000000</v>
      </c>
      <c r="E16" s="92"/>
      <c r="F16" s="92"/>
      <c r="G16" s="115">
        <f t="shared" si="1"/>
        <v>250000000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</row>
    <row r="17" spans="1:44" ht="31.5" x14ac:dyDescent="0.25">
      <c r="A17" s="99">
        <v>11010400</v>
      </c>
      <c r="B17" s="100" t="s">
        <v>260</v>
      </c>
      <c r="C17" s="101">
        <f t="shared" si="0"/>
        <v>55000000</v>
      </c>
      <c r="D17" s="101">
        <v>55000000</v>
      </c>
      <c r="E17" s="92"/>
      <c r="F17" s="92"/>
      <c r="G17" s="115">
        <f t="shared" si="1"/>
        <v>110000000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</row>
    <row r="18" spans="1:44" ht="31.5" x14ac:dyDescent="0.25">
      <c r="A18" s="99">
        <v>11010500</v>
      </c>
      <c r="B18" s="100" t="s">
        <v>261</v>
      </c>
      <c r="C18" s="101">
        <f t="shared" si="0"/>
        <v>11000000</v>
      </c>
      <c r="D18" s="101">
        <v>11000000</v>
      </c>
      <c r="E18" s="92"/>
      <c r="F18" s="92"/>
      <c r="G18" s="115">
        <f t="shared" si="1"/>
        <v>22000000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</row>
    <row r="19" spans="1:44" ht="62.25" hidden="1" customHeight="1" x14ac:dyDescent="0.25">
      <c r="A19" s="99">
        <v>11010900</v>
      </c>
      <c r="B19" s="100" t="s">
        <v>162</v>
      </c>
      <c r="C19" s="101">
        <f t="shared" si="0"/>
        <v>0</v>
      </c>
      <c r="D19" s="101"/>
      <c r="E19" s="92"/>
      <c r="F19" s="92"/>
      <c r="G19" s="115">
        <f t="shared" si="1"/>
        <v>0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</row>
    <row r="20" spans="1:44" ht="31.5" hidden="1" x14ac:dyDescent="0.25">
      <c r="A20" s="99">
        <v>11011600</v>
      </c>
      <c r="B20" s="100" t="s">
        <v>6</v>
      </c>
      <c r="C20" s="101">
        <f t="shared" si="0"/>
        <v>0</v>
      </c>
      <c r="D20" s="101"/>
      <c r="E20" s="92"/>
      <c r="F20" s="92"/>
      <c r="G20" s="115">
        <f t="shared" si="1"/>
        <v>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</row>
    <row r="21" spans="1:44" s="98" customFormat="1" ht="18.75" customHeight="1" x14ac:dyDescent="0.25">
      <c r="A21" s="94">
        <v>11020000</v>
      </c>
      <c r="B21" s="102" t="s">
        <v>7</v>
      </c>
      <c r="C21" s="96">
        <f>SUM(C22:C25)</f>
        <v>74000000</v>
      </c>
      <c r="D21" s="96">
        <f>SUM(D22:D25)</f>
        <v>74000000</v>
      </c>
      <c r="E21" s="96">
        <f>SUM(E22:E25)</f>
        <v>0</v>
      </c>
      <c r="F21" s="96">
        <f>SUM(F22:F25)</f>
        <v>0</v>
      </c>
      <c r="G21" s="115">
        <f t="shared" si="1"/>
        <v>148000000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 spans="1:44" ht="31.5" x14ac:dyDescent="0.25">
      <c r="A22" s="90">
        <v>11020200</v>
      </c>
      <c r="B22" s="103" t="s">
        <v>171</v>
      </c>
      <c r="C22" s="101">
        <f>E22+D22</f>
        <v>5000000</v>
      </c>
      <c r="D22" s="101">
        <v>5000000</v>
      </c>
      <c r="E22" s="101"/>
      <c r="F22" s="101"/>
      <c r="G22" s="115">
        <f t="shared" si="1"/>
        <v>10000000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</row>
    <row r="23" spans="1:44" ht="15.75" x14ac:dyDescent="0.25">
      <c r="A23" s="90">
        <v>11021000</v>
      </c>
      <c r="B23" s="103" t="s">
        <v>172</v>
      </c>
      <c r="C23" s="101">
        <f>E23+D23</f>
        <v>69000000</v>
      </c>
      <c r="D23" s="101">
        <v>69000000</v>
      </c>
      <c r="E23" s="101"/>
      <c r="F23" s="101"/>
      <c r="G23" s="115">
        <f t="shared" si="1"/>
        <v>138000000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</row>
    <row r="24" spans="1:44" ht="31.5" hidden="1" x14ac:dyDescent="0.25">
      <c r="A24" s="90">
        <v>11023200</v>
      </c>
      <c r="B24" s="103" t="s">
        <v>173</v>
      </c>
      <c r="C24" s="101">
        <f>E24+D24</f>
        <v>0</v>
      </c>
      <c r="D24" s="101"/>
      <c r="E24" s="101"/>
      <c r="F24" s="101"/>
      <c r="G24" s="115">
        <f t="shared" si="1"/>
        <v>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</row>
    <row r="25" spans="1:44" ht="15.75" hidden="1" x14ac:dyDescent="0.25">
      <c r="A25" s="90">
        <v>11024000</v>
      </c>
      <c r="B25" s="103" t="s">
        <v>155</v>
      </c>
      <c r="C25" s="101">
        <f>E25+D25</f>
        <v>0</v>
      </c>
      <c r="D25" s="101"/>
      <c r="E25" s="101"/>
      <c r="F25" s="101"/>
      <c r="G25" s="115">
        <f t="shared" si="1"/>
        <v>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</row>
    <row r="26" spans="1:44" ht="15.75" hidden="1" x14ac:dyDescent="0.25">
      <c r="A26" s="90"/>
      <c r="B26" s="103"/>
      <c r="C26" s="101"/>
      <c r="D26" s="101"/>
      <c r="E26" s="101"/>
      <c r="F26" s="101"/>
      <c r="G26" s="115">
        <f t="shared" si="1"/>
        <v>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</row>
    <row r="27" spans="1:44" ht="18" hidden="1" customHeight="1" x14ac:dyDescent="0.25">
      <c r="A27" s="91">
        <v>12000000</v>
      </c>
      <c r="B27" s="104" t="s">
        <v>156</v>
      </c>
      <c r="C27" s="92">
        <f t="shared" ref="C27:C33" si="2">E27+D27</f>
        <v>0</v>
      </c>
      <c r="D27" s="92"/>
      <c r="E27" s="92">
        <f>+E28</f>
        <v>0</v>
      </c>
      <c r="F27" s="92">
        <f>+F28</f>
        <v>0</v>
      </c>
      <c r="G27" s="115">
        <f t="shared" si="1"/>
        <v>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</row>
    <row r="28" spans="1:44" s="106" customFormat="1" ht="15.75" hidden="1" x14ac:dyDescent="0.25">
      <c r="A28" s="94">
        <v>12030000</v>
      </c>
      <c r="B28" s="102" t="s">
        <v>92</v>
      </c>
      <c r="C28" s="96">
        <f t="shared" si="2"/>
        <v>0</v>
      </c>
      <c r="D28" s="96"/>
      <c r="E28" s="96">
        <f>SUM(E29:E30)</f>
        <v>0</v>
      </c>
      <c r="F28" s="96"/>
      <c r="G28" s="115">
        <f t="shared" si="1"/>
        <v>0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</row>
    <row r="29" spans="1:44" ht="31.5" hidden="1" x14ac:dyDescent="0.25">
      <c r="A29" s="90">
        <v>12030100</v>
      </c>
      <c r="B29" s="100" t="s">
        <v>93</v>
      </c>
      <c r="C29" s="101">
        <f t="shared" si="2"/>
        <v>0</v>
      </c>
      <c r="D29" s="101"/>
      <c r="E29" s="101"/>
      <c r="F29" s="101"/>
      <c r="G29" s="115">
        <f t="shared" si="1"/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</row>
    <row r="30" spans="1:44" ht="31.5" hidden="1" x14ac:dyDescent="0.25">
      <c r="A30" s="90">
        <v>12030200</v>
      </c>
      <c r="B30" s="100" t="s">
        <v>94</v>
      </c>
      <c r="C30" s="101">
        <f t="shared" si="2"/>
        <v>0</v>
      </c>
      <c r="D30" s="101"/>
      <c r="E30" s="101"/>
      <c r="F30" s="101"/>
      <c r="G30" s="115">
        <f t="shared" si="1"/>
        <v>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</row>
    <row r="31" spans="1:44" ht="31.5" x14ac:dyDescent="0.25">
      <c r="A31" s="91">
        <v>13000000</v>
      </c>
      <c r="B31" s="93" t="s">
        <v>95</v>
      </c>
      <c r="C31" s="92">
        <f t="shared" si="2"/>
        <v>47200000</v>
      </c>
      <c r="D31" s="92">
        <f>+D38+D34+D32+D41</f>
        <v>47200000</v>
      </c>
      <c r="E31" s="92">
        <f>+E38+E34+E32</f>
        <v>0</v>
      </c>
      <c r="F31" s="92">
        <f>+F38+F34+F32</f>
        <v>0</v>
      </c>
      <c r="G31" s="115">
        <f t="shared" si="1"/>
        <v>94400000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</row>
    <row r="32" spans="1:44" s="106" customFormat="1" ht="15.75" hidden="1" x14ac:dyDescent="0.25">
      <c r="A32" s="94">
        <v>13010000</v>
      </c>
      <c r="B32" s="102" t="s">
        <v>96</v>
      </c>
      <c r="C32" s="96">
        <f t="shared" si="2"/>
        <v>0</v>
      </c>
      <c r="D32" s="96">
        <f>D33</f>
        <v>0</v>
      </c>
      <c r="E32" s="96">
        <f>E33</f>
        <v>0</v>
      </c>
      <c r="F32" s="96">
        <f>F33</f>
        <v>0</v>
      </c>
      <c r="G32" s="115">
        <f t="shared" si="1"/>
        <v>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</row>
    <row r="33" spans="1:44" ht="31.5" hidden="1" x14ac:dyDescent="0.25">
      <c r="A33" s="90">
        <v>13010100</v>
      </c>
      <c r="B33" s="103" t="s">
        <v>97</v>
      </c>
      <c r="C33" s="101">
        <f t="shared" si="2"/>
        <v>0</v>
      </c>
      <c r="D33" s="101"/>
      <c r="E33" s="101"/>
      <c r="F33" s="101"/>
      <c r="G33" s="115">
        <f t="shared" si="1"/>
        <v>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</row>
    <row r="34" spans="1:44" s="106" customFormat="1" ht="15.75" x14ac:dyDescent="0.25">
      <c r="A34" s="94">
        <v>13020000</v>
      </c>
      <c r="B34" s="102" t="s">
        <v>98</v>
      </c>
      <c r="C34" s="96">
        <f>+C35+C36+C37</f>
        <v>9700000</v>
      </c>
      <c r="D34" s="96">
        <f>+D35+D36+D37</f>
        <v>9700000</v>
      </c>
      <c r="E34" s="96">
        <f>+E35+E36+E37</f>
        <v>0</v>
      </c>
      <c r="F34" s="96">
        <f>+F35+F36+F37</f>
        <v>0</v>
      </c>
      <c r="G34" s="115">
        <f t="shared" si="1"/>
        <v>19400000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</row>
    <row r="35" spans="1:44" ht="33.75" customHeight="1" x14ac:dyDescent="0.25">
      <c r="A35" s="90">
        <v>13020100</v>
      </c>
      <c r="B35" s="103" t="s">
        <v>921</v>
      </c>
      <c r="C35" s="101">
        <f t="shared" ref="C35:C40" si="3">E35+D35</f>
        <v>7900000</v>
      </c>
      <c r="D35" s="101">
        <v>7900000</v>
      </c>
      <c r="E35" s="101"/>
      <c r="F35" s="101"/>
      <c r="G35" s="115">
        <f t="shared" si="1"/>
        <v>15800000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</row>
    <row r="36" spans="1:44" ht="31.5" x14ac:dyDescent="0.25">
      <c r="A36" s="90">
        <v>13020300</v>
      </c>
      <c r="B36" s="103" t="s">
        <v>40</v>
      </c>
      <c r="C36" s="101">
        <f t="shared" si="3"/>
        <v>200000</v>
      </c>
      <c r="D36" s="101">
        <v>200000</v>
      </c>
      <c r="E36" s="101"/>
      <c r="F36" s="101"/>
      <c r="G36" s="115">
        <f t="shared" si="1"/>
        <v>400000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</row>
    <row r="37" spans="1:44" ht="31.5" x14ac:dyDescent="0.25">
      <c r="A37" s="90">
        <v>13020400</v>
      </c>
      <c r="B37" s="103" t="s">
        <v>273</v>
      </c>
      <c r="C37" s="101">
        <f t="shared" si="3"/>
        <v>1600000</v>
      </c>
      <c r="D37" s="101">
        <v>1600000</v>
      </c>
      <c r="E37" s="101"/>
      <c r="F37" s="101"/>
      <c r="G37" s="115">
        <f t="shared" si="1"/>
        <v>3200000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</row>
    <row r="38" spans="1:44" s="106" customFormat="1" ht="15.75" x14ac:dyDescent="0.25">
      <c r="A38" s="94">
        <v>13030000</v>
      </c>
      <c r="B38" s="102" t="s">
        <v>252</v>
      </c>
      <c r="C38" s="96">
        <f t="shared" si="3"/>
        <v>37500000</v>
      </c>
      <c r="D38" s="96">
        <f>D39+D40</f>
        <v>37500000</v>
      </c>
      <c r="E38" s="96">
        <f>E39+E40</f>
        <v>0</v>
      </c>
      <c r="F38" s="96">
        <f>F39+F40</f>
        <v>0</v>
      </c>
      <c r="G38" s="115">
        <f t="shared" si="1"/>
        <v>75000000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</row>
    <row r="39" spans="1:44" ht="31.5" x14ac:dyDescent="0.25">
      <c r="A39" s="90">
        <v>13030100</v>
      </c>
      <c r="B39" s="103" t="s">
        <v>210</v>
      </c>
      <c r="C39" s="101">
        <f t="shared" si="3"/>
        <v>37500000</v>
      </c>
      <c r="D39" s="101">
        <v>37500000</v>
      </c>
      <c r="E39" s="101"/>
      <c r="F39" s="101"/>
      <c r="G39" s="115">
        <f t="shared" si="1"/>
        <v>75000000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</row>
    <row r="40" spans="1:44" ht="31.5" hidden="1" x14ac:dyDescent="0.25">
      <c r="A40" s="90">
        <v>13030200</v>
      </c>
      <c r="B40" s="100" t="s">
        <v>37</v>
      </c>
      <c r="C40" s="101">
        <f t="shared" si="3"/>
        <v>0</v>
      </c>
      <c r="D40" s="101"/>
      <c r="E40" s="92"/>
      <c r="F40" s="92"/>
      <c r="G40" s="115">
        <f t="shared" si="1"/>
        <v>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</row>
    <row r="41" spans="1:44" s="106" customFormat="1" ht="15.75" hidden="1" x14ac:dyDescent="0.25">
      <c r="A41" s="94">
        <v>13070000</v>
      </c>
      <c r="B41" s="102" t="s">
        <v>165</v>
      </c>
      <c r="C41" s="96">
        <f>C42</f>
        <v>0</v>
      </c>
      <c r="D41" s="96">
        <f>D42</f>
        <v>0</v>
      </c>
      <c r="E41" s="96"/>
      <c r="F41" s="96"/>
      <c r="G41" s="115">
        <f t="shared" si="1"/>
        <v>0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</row>
    <row r="42" spans="1:44" ht="15.75" hidden="1" x14ac:dyDescent="0.25">
      <c r="A42" s="90">
        <v>13070100</v>
      </c>
      <c r="B42" s="100" t="s">
        <v>922</v>
      </c>
      <c r="C42" s="101">
        <f>E42+D42</f>
        <v>0</v>
      </c>
      <c r="D42" s="101"/>
      <c r="E42" s="92"/>
      <c r="F42" s="92"/>
      <c r="G42" s="115">
        <f t="shared" si="1"/>
        <v>0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</row>
    <row r="43" spans="1:44" s="109" customFormat="1" ht="15.75" x14ac:dyDescent="0.25">
      <c r="A43" s="91">
        <v>19000000</v>
      </c>
      <c r="B43" s="107" t="s">
        <v>38</v>
      </c>
      <c r="C43" s="92">
        <f>C44+C49</f>
        <v>5800000</v>
      </c>
      <c r="D43" s="92">
        <f>D44+D49</f>
        <v>0</v>
      </c>
      <c r="E43" s="92">
        <f>E44+E49</f>
        <v>5800000</v>
      </c>
      <c r="F43" s="92">
        <f>F44</f>
        <v>0</v>
      </c>
      <c r="G43" s="115">
        <f t="shared" si="1"/>
        <v>11600000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</row>
    <row r="44" spans="1:44" s="106" customFormat="1" ht="15.75" x14ac:dyDescent="0.25">
      <c r="A44" s="94">
        <v>19010000</v>
      </c>
      <c r="B44" s="110" t="s">
        <v>39</v>
      </c>
      <c r="C44" s="96">
        <f t="shared" ref="C44:C75" si="4">E44+D44</f>
        <v>5800000</v>
      </c>
      <c r="D44" s="96">
        <f>SUM(D45:D48)</f>
        <v>0</v>
      </c>
      <c r="E44" s="96">
        <f>SUM(E45:E48)</f>
        <v>5800000</v>
      </c>
      <c r="F44" s="96">
        <f>SUM(F45:F48)</f>
        <v>0</v>
      </c>
      <c r="G44" s="115">
        <f t="shared" si="1"/>
        <v>11600000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</row>
    <row r="45" spans="1:44" ht="58.15" customHeight="1" x14ac:dyDescent="0.25">
      <c r="A45" s="90">
        <v>19010100</v>
      </c>
      <c r="B45" s="100" t="s">
        <v>803</v>
      </c>
      <c r="C45" s="101">
        <f t="shared" si="4"/>
        <v>3350000</v>
      </c>
      <c r="D45" s="101"/>
      <c r="E45" s="101">
        <v>3350000</v>
      </c>
      <c r="F45" s="92"/>
      <c r="G45" s="115">
        <f t="shared" si="1"/>
        <v>6700000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</row>
    <row r="46" spans="1:44" ht="31.5" x14ac:dyDescent="0.25">
      <c r="A46" s="90">
        <v>19010200</v>
      </c>
      <c r="B46" s="100" t="s">
        <v>923</v>
      </c>
      <c r="C46" s="101">
        <f t="shared" si="4"/>
        <v>850000</v>
      </c>
      <c r="D46" s="101"/>
      <c r="E46" s="101">
        <v>850000</v>
      </c>
      <c r="F46" s="92"/>
      <c r="G46" s="115">
        <f t="shared" si="1"/>
        <v>1700000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</row>
    <row r="47" spans="1:44" ht="47.25" x14ac:dyDescent="0.25">
      <c r="A47" s="90">
        <v>19010300</v>
      </c>
      <c r="B47" s="100" t="s">
        <v>924</v>
      </c>
      <c r="C47" s="101">
        <f t="shared" si="4"/>
        <v>1600000</v>
      </c>
      <c r="D47" s="101"/>
      <c r="E47" s="101">
        <v>1600000</v>
      </c>
      <c r="F47" s="92"/>
      <c r="G47" s="115">
        <f t="shared" si="1"/>
        <v>3200000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</row>
    <row r="48" spans="1:44" ht="31.5" hidden="1" x14ac:dyDescent="0.25">
      <c r="A48" s="90">
        <v>19010600</v>
      </c>
      <c r="B48" s="100" t="s">
        <v>151</v>
      </c>
      <c r="C48" s="101">
        <f t="shared" si="4"/>
        <v>0</v>
      </c>
      <c r="D48" s="101"/>
      <c r="E48" s="101"/>
      <c r="F48" s="92"/>
      <c r="G48" s="115">
        <f t="shared" si="1"/>
        <v>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</row>
    <row r="49" spans="1:44" ht="47.25" hidden="1" x14ac:dyDescent="0.25">
      <c r="A49" s="94">
        <v>19020000</v>
      </c>
      <c r="B49" s="110" t="s">
        <v>186</v>
      </c>
      <c r="C49" s="96">
        <f>C50</f>
        <v>0</v>
      </c>
      <c r="D49" s="96">
        <f>D50</f>
        <v>0</v>
      </c>
      <c r="E49" s="96">
        <f>E50</f>
        <v>0</v>
      </c>
      <c r="F49" s="96">
        <f>F50</f>
        <v>0</v>
      </c>
      <c r="G49" s="115">
        <f t="shared" si="1"/>
        <v>0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</row>
    <row r="50" spans="1:44" ht="15.75" hidden="1" x14ac:dyDescent="0.25">
      <c r="A50" s="216">
        <v>19020200</v>
      </c>
      <c r="B50" s="217" t="s">
        <v>187</v>
      </c>
      <c r="C50" s="96">
        <f>E50+D50</f>
        <v>0</v>
      </c>
      <c r="D50" s="101"/>
      <c r="E50" s="101"/>
      <c r="F50" s="92"/>
      <c r="G50" s="115">
        <f t="shared" si="1"/>
        <v>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</row>
    <row r="51" spans="1:44" ht="15.75" x14ac:dyDescent="0.25">
      <c r="A51" s="91">
        <v>20000000</v>
      </c>
      <c r="B51" s="111" t="s">
        <v>152</v>
      </c>
      <c r="C51" s="92">
        <f>E51+D51</f>
        <v>242504096</v>
      </c>
      <c r="D51" s="92">
        <f>SUM(D52+D57+D76)+D81</f>
        <v>46991400</v>
      </c>
      <c r="E51" s="92">
        <f>SUM(E52+E57+E76)+E81</f>
        <v>195512696</v>
      </c>
      <c r="F51" s="92">
        <f>SUM(F52+F57+F76)+F81</f>
        <v>0</v>
      </c>
      <c r="G51" s="115">
        <f t="shared" si="1"/>
        <v>485008192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</row>
    <row r="52" spans="1:44" s="109" customFormat="1" ht="15.75" x14ac:dyDescent="0.25">
      <c r="A52" s="91">
        <v>21000000</v>
      </c>
      <c r="B52" s="111" t="s">
        <v>153</v>
      </c>
      <c r="C52" s="92">
        <f t="shared" si="4"/>
        <v>11908400</v>
      </c>
      <c r="D52" s="92">
        <f>+D53+D56+D55</f>
        <v>11100000</v>
      </c>
      <c r="E52" s="92">
        <f>+E53+E56</f>
        <v>808400</v>
      </c>
      <c r="F52" s="92">
        <f>+F53+F56</f>
        <v>0</v>
      </c>
      <c r="G52" s="115">
        <f t="shared" si="1"/>
        <v>23816800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</row>
    <row r="53" spans="1:44" s="106" customFormat="1" ht="86.25" customHeight="1" x14ac:dyDescent="0.25">
      <c r="A53" s="94">
        <v>21010000</v>
      </c>
      <c r="B53" s="110" t="s">
        <v>802</v>
      </c>
      <c r="C53" s="96">
        <f t="shared" si="4"/>
        <v>6100000</v>
      </c>
      <c r="D53" s="96">
        <f>D54</f>
        <v>6100000</v>
      </c>
      <c r="E53" s="96"/>
      <c r="F53" s="96"/>
      <c r="G53" s="115">
        <f t="shared" si="1"/>
        <v>12200000</v>
      </c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</row>
    <row r="54" spans="1:44" ht="47.25" x14ac:dyDescent="0.25">
      <c r="A54" s="103">
        <v>21010300</v>
      </c>
      <c r="B54" s="112" t="s">
        <v>925</v>
      </c>
      <c r="C54" s="101">
        <f t="shared" si="4"/>
        <v>6100000</v>
      </c>
      <c r="D54" s="101">
        <v>6100000</v>
      </c>
      <c r="E54" s="92"/>
      <c r="F54" s="92"/>
      <c r="G54" s="115">
        <f t="shared" si="1"/>
        <v>12200000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</row>
    <row r="55" spans="1:44" ht="31.5" x14ac:dyDescent="0.25">
      <c r="A55" s="94">
        <v>21050000</v>
      </c>
      <c r="B55" s="113" t="s">
        <v>154</v>
      </c>
      <c r="C55" s="92">
        <f t="shared" si="4"/>
        <v>5000000</v>
      </c>
      <c r="D55" s="92">
        <v>5000000</v>
      </c>
      <c r="E55" s="92"/>
      <c r="F55" s="92"/>
      <c r="G55" s="115">
        <f t="shared" si="1"/>
        <v>10000000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</row>
    <row r="56" spans="1:44" s="106" customFormat="1" ht="30" customHeight="1" x14ac:dyDescent="0.25">
      <c r="A56" s="94">
        <v>21110000</v>
      </c>
      <c r="B56" s="102" t="s">
        <v>199</v>
      </c>
      <c r="C56" s="96">
        <f t="shared" si="4"/>
        <v>808400</v>
      </c>
      <c r="D56" s="96"/>
      <c r="E56" s="96">
        <v>808400</v>
      </c>
      <c r="F56" s="96"/>
      <c r="G56" s="115">
        <f t="shared" si="1"/>
        <v>1616800</v>
      </c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</row>
    <row r="57" spans="1:44" s="109" customFormat="1" ht="29.25" customHeight="1" x14ac:dyDescent="0.25">
      <c r="A57" s="91">
        <v>22000000</v>
      </c>
      <c r="B57" s="93" t="s">
        <v>231</v>
      </c>
      <c r="C57" s="92">
        <f t="shared" si="4"/>
        <v>35591400</v>
      </c>
      <c r="D57" s="92">
        <f>+D72+D74+D58+D75</f>
        <v>35591400</v>
      </c>
      <c r="E57" s="92">
        <f>+E72+E74+E58</f>
        <v>0</v>
      </c>
      <c r="F57" s="92">
        <f>+F72+F74+F58</f>
        <v>0</v>
      </c>
      <c r="G57" s="115">
        <f t="shared" si="1"/>
        <v>71182800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</row>
    <row r="58" spans="1:44" s="106" customFormat="1" ht="15.75" x14ac:dyDescent="0.25">
      <c r="A58" s="94">
        <v>22010000</v>
      </c>
      <c r="B58" s="102" t="s">
        <v>232</v>
      </c>
      <c r="C58" s="96">
        <f>E58+D58</f>
        <v>28601700</v>
      </c>
      <c r="D58" s="96">
        <f>SUM(D59:D70)</f>
        <v>28601700</v>
      </c>
      <c r="E58" s="96">
        <f>SUM(E59:E70)</f>
        <v>0</v>
      </c>
      <c r="F58" s="96">
        <f>SUM(F59:F70)</f>
        <v>0</v>
      </c>
      <c r="G58" s="115">
        <f t="shared" si="1"/>
        <v>57203400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</row>
    <row r="59" spans="1:44" s="106" customFormat="1" ht="61.5" hidden="1" customHeight="1" x14ac:dyDescent="0.25">
      <c r="A59" s="294">
        <v>22010200</v>
      </c>
      <c r="B59" s="103" t="s">
        <v>276</v>
      </c>
      <c r="C59" s="101">
        <f t="shared" si="4"/>
        <v>0</v>
      </c>
      <c r="D59" s="101"/>
      <c r="E59" s="96"/>
      <c r="F59" s="96"/>
      <c r="G59" s="115">
        <f t="shared" si="1"/>
        <v>0</v>
      </c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</row>
    <row r="60" spans="1:44" ht="46.9" customHeight="1" x14ac:dyDescent="0.25">
      <c r="A60" s="90">
        <v>22010500</v>
      </c>
      <c r="B60" s="103" t="s">
        <v>996</v>
      </c>
      <c r="C60" s="101">
        <f t="shared" si="4"/>
        <v>3900</v>
      </c>
      <c r="D60" s="101">
        <v>3900</v>
      </c>
      <c r="E60" s="92"/>
      <c r="F60" s="92"/>
      <c r="G60" s="115">
        <f t="shared" si="1"/>
        <v>7800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</row>
    <row r="61" spans="1:44" ht="46.9" customHeight="1" x14ac:dyDescent="0.25">
      <c r="A61" s="90">
        <v>22010600</v>
      </c>
      <c r="B61" s="103" t="s">
        <v>1052</v>
      </c>
      <c r="C61" s="101">
        <f t="shared" si="4"/>
        <v>500000</v>
      </c>
      <c r="D61" s="101">
        <v>500000</v>
      </c>
      <c r="E61" s="92"/>
      <c r="F61" s="92"/>
      <c r="G61" s="115">
        <f t="shared" si="1"/>
        <v>1000000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</row>
    <row r="62" spans="1:44" ht="29.25" hidden="1" customHeight="1" x14ac:dyDescent="0.25">
      <c r="A62" s="90">
        <v>22010700</v>
      </c>
      <c r="B62" s="103" t="s">
        <v>237</v>
      </c>
      <c r="C62" s="101">
        <f t="shared" si="4"/>
        <v>0</v>
      </c>
      <c r="D62" s="101">
        <f>2340-2340</f>
        <v>0</v>
      </c>
      <c r="E62" s="101"/>
      <c r="F62" s="101"/>
      <c r="G62" s="115">
        <f t="shared" si="1"/>
        <v>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4" ht="47.25" hidden="1" x14ac:dyDescent="0.25">
      <c r="A63" s="90">
        <v>22010900</v>
      </c>
      <c r="B63" s="103" t="s">
        <v>244</v>
      </c>
      <c r="C63" s="101">
        <f t="shared" si="4"/>
        <v>0</v>
      </c>
      <c r="D63" s="101"/>
      <c r="E63" s="101"/>
      <c r="F63" s="101"/>
      <c r="G63" s="115">
        <f t="shared" si="1"/>
        <v>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</row>
    <row r="64" spans="1:44" ht="29.25" customHeight="1" x14ac:dyDescent="0.25">
      <c r="A64" s="90">
        <v>22011000</v>
      </c>
      <c r="B64" s="103" t="s">
        <v>32</v>
      </c>
      <c r="C64" s="101">
        <f t="shared" si="4"/>
        <v>6539000</v>
      </c>
      <c r="D64" s="101">
        <v>6539000</v>
      </c>
      <c r="E64" s="101"/>
      <c r="F64" s="101"/>
      <c r="G64" s="115">
        <f t="shared" si="1"/>
        <v>13078000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</row>
    <row r="65" spans="1:44" ht="29.25" customHeight="1" x14ac:dyDescent="0.25">
      <c r="A65" s="90">
        <v>22011100</v>
      </c>
      <c r="B65" s="103" t="s">
        <v>33</v>
      </c>
      <c r="C65" s="101">
        <f t="shared" si="4"/>
        <v>19150000</v>
      </c>
      <c r="D65" s="101">
        <v>19150000</v>
      </c>
      <c r="E65" s="101"/>
      <c r="F65" s="101"/>
      <c r="G65" s="115">
        <f t="shared" si="1"/>
        <v>38300000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</row>
    <row r="66" spans="1:44" ht="29.25" customHeight="1" x14ac:dyDescent="0.25">
      <c r="A66" s="90">
        <v>22011800</v>
      </c>
      <c r="B66" s="103" t="s">
        <v>66</v>
      </c>
      <c r="C66" s="101">
        <f t="shared" si="4"/>
        <v>600020</v>
      </c>
      <c r="D66" s="101">
        <v>600020</v>
      </c>
      <c r="E66" s="101"/>
      <c r="F66" s="101"/>
      <c r="G66" s="115">
        <f t="shared" si="1"/>
        <v>1200040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</row>
    <row r="67" spans="1:44" ht="29.25" customHeight="1" x14ac:dyDescent="0.25">
      <c r="A67" s="90">
        <v>22013100</v>
      </c>
      <c r="B67" s="103" t="s">
        <v>1053</v>
      </c>
      <c r="C67" s="101">
        <f t="shared" si="4"/>
        <v>780</v>
      </c>
      <c r="D67" s="101">
        <v>780</v>
      </c>
      <c r="E67" s="101"/>
      <c r="F67" s="101"/>
      <c r="G67" s="115">
        <f t="shared" si="1"/>
        <v>1560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</row>
    <row r="68" spans="1:44" ht="29.25" customHeight="1" x14ac:dyDescent="0.25">
      <c r="A68" s="90">
        <v>22013200</v>
      </c>
      <c r="B68" s="103" t="s">
        <v>1054</v>
      </c>
      <c r="C68" s="101">
        <f t="shared" si="4"/>
        <v>560000</v>
      </c>
      <c r="D68" s="101">
        <v>560000</v>
      </c>
      <c r="E68" s="101"/>
      <c r="F68" s="101"/>
      <c r="G68" s="115">
        <f t="shared" si="1"/>
        <v>1120000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</row>
    <row r="69" spans="1:44" ht="29.25" customHeight="1" x14ac:dyDescent="0.25">
      <c r="A69" s="90">
        <v>22013300</v>
      </c>
      <c r="B69" s="103" t="s">
        <v>1055</v>
      </c>
      <c r="C69" s="101">
        <f t="shared" si="4"/>
        <v>532000</v>
      </c>
      <c r="D69" s="101">
        <v>532000</v>
      </c>
      <c r="E69" s="101"/>
      <c r="F69" s="101"/>
      <c r="G69" s="115">
        <f t="shared" si="1"/>
        <v>1064000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</row>
    <row r="70" spans="1:44" ht="29.25" customHeight="1" x14ac:dyDescent="0.25">
      <c r="A70" s="90">
        <v>22013400</v>
      </c>
      <c r="B70" s="103" t="s">
        <v>1056</v>
      </c>
      <c r="C70" s="101">
        <f t="shared" si="4"/>
        <v>716000</v>
      </c>
      <c r="D70" s="101">
        <v>716000</v>
      </c>
      <c r="E70" s="101"/>
      <c r="F70" s="101"/>
      <c r="G70" s="115">
        <f t="shared" si="1"/>
        <v>1432000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</row>
    <row r="71" spans="1:44" ht="29.25" hidden="1" customHeight="1" x14ac:dyDescent="0.25">
      <c r="A71" s="90"/>
      <c r="B71" s="103"/>
      <c r="C71" s="101"/>
      <c r="D71" s="101"/>
      <c r="E71" s="101"/>
      <c r="F71" s="101"/>
      <c r="G71" s="115">
        <f t="shared" si="1"/>
        <v>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</row>
    <row r="72" spans="1:44" s="106" customFormat="1" ht="36" customHeight="1" x14ac:dyDescent="0.25">
      <c r="A72" s="94">
        <v>22080000</v>
      </c>
      <c r="B72" s="102" t="s">
        <v>200</v>
      </c>
      <c r="C72" s="96">
        <f t="shared" si="4"/>
        <v>6700000</v>
      </c>
      <c r="D72" s="96">
        <f>D73</f>
        <v>6700000</v>
      </c>
      <c r="E72" s="96"/>
      <c r="F72" s="96"/>
      <c r="G72" s="115">
        <f t="shared" si="1"/>
        <v>13400000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</row>
    <row r="73" spans="1:44" ht="33" customHeight="1" x14ac:dyDescent="0.25">
      <c r="A73" s="90">
        <v>22080400</v>
      </c>
      <c r="B73" s="103" t="s">
        <v>1315</v>
      </c>
      <c r="C73" s="101">
        <f t="shared" si="4"/>
        <v>6700000</v>
      </c>
      <c r="D73" s="101">
        <v>6700000</v>
      </c>
      <c r="E73" s="101"/>
      <c r="F73" s="101"/>
      <c r="G73" s="115">
        <f t="shared" si="1"/>
        <v>13400000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4" s="106" customFormat="1" ht="31.5" hidden="1" x14ac:dyDescent="0.25">
      <c r="A74" s="94">
        <v>22120000</v>
      </c>
      <c r="B74" s="102" t="s">
        <v>183</v>
      </c>
      <c r="C74" s="96">
        <f t="shared" si="4"/>
        <v>0</v>
      </c>
      <c r="D74" s="96"/>
      <c r="E74" s="96"/>
      <c r="F74" s="96"/>
      <c r="G74" s="115">
        <f t="shared" si="1"/>
        <v>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</row>
    <row r="75" spans="1:44" s="106" customFormat="1" ht="78.75" x14ac:dyDescent="0.25">
      <c r="A75" s="94">
        <v>22130000</v>
      </c>
      <c r="B75" s="102" t="s">
        <v>926</v>
      </c>
      <c r="C75" s="96">
        <f t="shared" si="4"/>
        <v>289700</v>
      </c>
      <c r="D75" s="96">
        <v>289700</v>
      </c>
      <c r="E75" s="96"/>
      <c r="F75" s="96"/>
      <c r="G75" s="115">
        <f t="shared" si="1"/>
        <v>579400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</row>
    <row r="76" spans="1:44" s="109" customFormat="1" ht="15.75" x14ac:dyDescent="0.25">
      <c r="A76" s="91">
        <v>24000000</v>
      </c>
      <c r="B76" s="93" t="s">
        <v>184</v>
      </c>
      <c r="C76" s="92">
        <f>+C77</f>
        <v>300000</v>
      </c>
      <c r="D76" s="92">
        <f>+D77</f>
        <v>300000</v>
      </c>
      <c r="E76" s="92">
        <f>+E77</f>
        <v>0</v>
      </c>
      <c r="F76" s="92">
        <f>+F77</f>
        <v>0</v>
      </c>
      <c r="G76" s="115">
        <f t="shared" si="1"/>
        <v>600000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</row>
    <row r="77" spans="1:44" s="106" customFormat="1" ht="16.5" customHeight="1" x14ac:dyDescent="0.25">
      <c r="A77" s="94">
        <v>24060000</v>
      </c>
      <c r="B77" s="102" t="s">
        <v>185</v>
      </c>
      <c r="C77" s="96">
        <f t="shared" ref="C77:C91" si="5">E77+D77</f>
        <v>300000</v>
      </c>
      <c r="D77" s="96">
        <f>+D78+D80+D79</f>
        <v>300000</v>
      </c>
      <c r="E77" s="96">
        <f>+E78+E80</f>
        <v>0</v>
      </c>
      <c r="F77" s="96">
        <f>+F78+F80</f>
        <v>0</v>
      </c>
      <c r="G77" s="115">
        <f t="shared" ref="G77:G140" si="6">SUM(C77:F77)</f>
        <v>600000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</row>
    <row r="78" spans="1:44" ht="15.75" x14ac:dyDescent="0.25">
      <c r="A78" s="90">
        <v>24060300</v>
      </c>
      <c r="B78" s="114" t="s">
        <v>185</v>
      </c>
      <c r="C78" s="101">
        <f t="shared" si="5"/>
        <v>300000</v>
      </c>
      <c r="D78" s="101">
        <v>300000</v>
      </c>
      <c r="E78" s="101"/>
      <c r="F78" s="101"/>
      <c r="G78" s="115">
        <f t="shared" si="6"/>
        <v>600000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</row>
    <row r="79" spans="1:44" ht="63" hidden="1" x14ac:dyDescent="0.25">
      <c r="A79" s="90">
        <v>24062000</v>
      </c>
      <c r="B79" s="103" t="s">
        <v>28</v>
      </c>
      <c r="C79" s="101">
        <f t="shared" si="5"/>
        <v>0</v>
      </c>
      <c r="D79" s="101"/>
      <c r="E79" s="101"/>
      <c r="F79" s="101"/>
      <c r="G79" s="115">
        <f t="shared" si="6"/>
        <v>0</v>
      </c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</row>
    <row r="80" spans="1:44" ht="48.75" hidden="1" customHeight="1" x14ac:dyDescent="0.25">
      <c r="A80" s="90">
        <v>24062100</v>
      </c>
      <c r="B80" s="103" t="s">
        <v>68</v>
      </c>
      <c r="C80" s="101">
        <f t="shared" si="5"/>
        <v>0</v>
      </c>
      <c r="D80" s="101"/>
      <c r="E80" s="101"/>
      <c r="F80" s="101"/>
      <c r="G80" s="115">
        <f t="shared" si="6"/>
        <v>0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</row>
    <row r="81" spans="1:44" s="109" customFormat="1" ht="21" customHeight="1" x14ac:dyDescent="0.25">
      <c r="A81" s="91">
        <v>25000000</v>
      </c>
      <c r="B81" s="93" t="s">
        <v>69</v>
      </c>
      <c r="C81" s="92">
        <f t="shared" si="5"/>
        <v>194704296</v>
      </c>
      <c r="D81" s="92"/>
      <c r="E81" s="92">
        <f>E82+E87</f>
        <v>194704296</v>
      </c>
      <c r="F81" s="92"/>
      <c r="G81" s="115">
        <f t="shared" si="6"/>
        <v>389408592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</row>
    <row r="82" spans="1:44" s="106" customFormat="1" ht="31.5" customHeight="1" x14ac:dyDescent="0.25">
      <c r="A82" s="94">
        <v>25010000</v>
      </c>
      <c r="B82" s="102" t="s">
        <v>70</v>
      </c>
      <c r="C82" s="96">
        <f t="shared" si="5"/>
        <v>147716096</v>
      </c>
      <c r="D82" s="96"/>
      <c r="E82" s="96">
        <f>SUM(E83:E86)</f>
        <v>147716096</v>
      </c>
      <c r="F82" s="96"/>
      <c r="G82" s="115">
        <f t="shared" si="6"/>
        <v>295432192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</row>
    <row r="83" spans="1:44" ht="31.5" x14ac:dyDescent="0.25">
      <c r="A83" s="90">
        <v>25010100</v>
      </c>
      <c r="B83" s="103" t="s">
        <v>246</v>
      </c>
      <c r="C83" s="101">
        <f t="shared" si="5"/>
        <v>96535775</v>
      </c>
      <c r="D83" s="92"/>
      <c r="E83" s="101">
        <f>41100+19376190+318700+60000+730600+1500000+60000+830000+56000+6283875+230000+57662340+7969170+1212400+205400</f>
        <v>96535775</v>
      </c>
      <c r="F83" s="101"/>
      <c r="G83" s="115">
        <f t="shared" si="6"/>
        <v>193071550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</row>
    <row r="84" spans="1:44" ht="31.5" x14ac:dyDescent="0.25">
      <c r="A84" s="90">
        <v>25010200</v>
      </c>
      <c r="B84" s="103" t="s">
        <v>160</v>
      </c>
      <c r="C84" s="101">
        <f t="shared" si="5"/>
        <v>50437099</v>
      </c>
      <c r="D84" s="92"/>
      <c r="E84" s="101">
        <f>727000+21120629+285700+700+261900+1179920+160000+1131300+5777060+12652060+5203930+144800+1792100</f>
        <v>50437099</v>
      </c>
      <c r="F84" s="101"/>
      <c r="G84" s="115">
        <f t="shared" si="6"/>
        <v>100874198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</row>
    <row r="85" spans="1:44" ht="47.25" x14ac:dyDescent="0.25">
      <c r="A85" s="90">
        <v>25010300</v>
      </c>
      <c r="B85" s="103" t="s">
        <v>997</v>
      </c>
      <c r="C85" s="101">
        <f t="shared" si="5"/>
        <v>729212</v>
      </c>
      <c r="D85" s="92"/>
      <c r="E85" s="101">
        <f>566430+8500+320+4000+144962+5000</f>
        <v>729212</v>
      </c>
      <c r="F85" s="101"/>
      <c r="G85" s="115">
        <f t="shared" si="6"/>
        <v>1458424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</row>
    <row r="86" spans="1:44" ht="30.75" customHeight="1" x14ac:dyDescent="0.25">
      <c r="A86" s="90">
        <v>25010400</v>
      </c>
      <c r="B86" s="103" t="s">
        <v>229</v>
      </c>
      <c r="C86" s="101">
        <f t="shared" si="5"/>
        <v>14010</v>
      </c>
      <c r="D86" s="92"/>
      <c r="E86" s="101">
        <f>3000+11010</f>
        <v>14010</v>
      </c>
      <c r="F86" s="101"/>
      <c r="G86" s="115">
        <f t="shared" si="6"/>
        <v>28020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</row>
    <row r="87" spans="1:44" s="106" customFormat="1" ht="15.75" x14ac:dyDescent="0.25">
      <c r="A87" s="94">
        <v>25020000</v>
      </c>
      <c r="B87" s="102" t="s">
        <v>251</v>
      </c>
      <c r="C87" s="92">
        <f t="shared" si="5"/>
        <v>46988200</v>
      </c>
      <c r="D87" s="96"/>
      <c r="E87" s="96">
        <f>E88</f>
        <v>46988200</v>
      </c>
      <c r="F87" s="96"/>
      <c r="G87" s="115">
        <f t="shared" si="6"/>
        <v>93976400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</row>
    <row r="88" spans="1:44" ht="94.5" x14ac:dyDescent="0.25">
      <c r="A88" s="90">
        <v>25020200</v>
      </c>
      <c r="B88" s="103" t="s">
        <v>998</v>
      </c>
      <c r="C88" s="101">
        <f t="shared" si="5"/>
        <v>46988200</v>
      </c>
      <c r="D88" s="92"/>
      <c r="E88" s="101">
        <f>2816200+44172000</f>
        <v>46988200</v>
      </c>
      <c r="F88" s="101"/>
      <c r="G88" s="115">
        <f t="shared" si="6"/>
        <v>93976400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</row>
    <row r="89" spans="1:44" ht="15.75" hidden="1" x14ac:dyDescent="0.25">
      <c r="A89" s="91">
        <v>30000000</v>
      </c>
      <c r="B89" s="91" t="s">
        <v>41</v>
      </c>
      <c r="C89" s="92">
        <f t="shared" si="5"/>
        <v>0</v>
      </c>
      <c r="D89" s="92"/>
      <c r="E89" s="92">
        <f>E90</f>
        <v>0</v>
      </c>
      <c r="F89" s="92">
        <f>F90</f>
        <v>0</v>
      </c>
      <c r="G89" s="115">
        <f t="shared" si="6"/>
        <v>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</row>
    <row r="90" spans="1:44" ht="15.75" hidden="1" x14ac:dyDescent="0.25">
      <c r="A90" s="91">
        <v>31000000</v>
      </c>
      <c r="B90" s="93" t="s">
        <v>42</v>
      </c>
      <c r="C90" s="92">
        <f t="shared" si="5"/>
        <v>0</v>
      </c>
      <c r="D90" s="92"/>
      <c r="E90" s="92">
        <f>E91</f>
        <v>0</v>
      </c>
      <c r="F90" s="92">
        <f>F91</f>
        <v>0</v>
      </c>
      <c r="G90" s="115">
        <f t="shared" si="6"/>
        <v>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</row>
    <row r="91" spans="1:44" ht="31.5" hidden="1" x14ac:dyDescent="0.25">
      <c r="A91" s="90">
        <v>31030000</v>
      </c>
      <c r="B91" s="103" t="s">
        <v>88</v>
      </c>
      <c r="C91" s="101">
        <f t="shared" si="5"/>
        <v>0</v>
      </c>
      <c r="D91" s="92"/>
      <c r="E91" s="101"/>
      <c r="F91" s="101"/>
      <c r="G91" s="115">
        <f t="shared" si="6"/>
        <v>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</row>
    <row r="92" spans="1:44" ht="15.75" x14ac:dyDescent="0.25">
      <c r="A92" s="90"/>
      <c r="B92" s="93" t="s">
        <v>804</v>
      </c>
      <c r="C92" s="92">
        <f>C12+C51</f>
        <v>1470629096</v>
      </c>
      <c r="D92" s="92">
        <f>D12+D51</f>
        <v>1269316400</v>
      </c>
      <c r="E92" s="92">
        <f>E12+E51</f>
        <v>201312696</v>
      </c>
      <c r="F92" s="92">
        <f>F12+F51</f>
        <v>0</v>
      </c>
      <c r="G92" s="115">
        <f t="shared" si="6"/>
        <v>2941258192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</row>
    <row r="93" spans="1:44" ht="15.75" x14ac:dyDescent="0.25">
      <c r="A93" s="91">
        <v>40000000</v>
      </c>
      <c r="B93" s="91" t="s">
        <v>204</v>
      </c>
      <c r="C93" s="92">
        <f>E93+D93</f>
        <v>1939087293.8099999</v>
      </c>
      <c r="D93" s="92">
        <f>+D94+D162</f>
        <v>785587420</v>
      </c>
      <c r="E93" s="92">
        <f>+E94+E162</f>
        <v>1153499873.8099999</v>
      </c>
      <c r="F93" s="92">
        <f>+F94+F162</f>
        <v>28952273.809999999</v>
      </c>
      <c r="G93" s="115">
        <f t="shared" si="6"/>
        <v>3907126861.4299998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</row>
    <row r="94" spans="1:44" s="109" customFormat="1" ht="15.75" x14ac:dyDescent="0.25">
      <c r="A94" s="91">
        <v>41000000</v>
      </c>
      <c r="B94" s="91" t="s">
        <v>157</v>
      </c>
      <c r="C94" s="92">
        <f>E94+D94</f>
        <v>1939087293.8099999</v>
      </c>
      <c r="D94" s="92">
        <f>D97+D110+D95+D154</f>
        <v>785587420</v>
      </c>
      <c r="E94" s="92">
        <f>E97+E110+E95+E154</f>
        <v>1153499873.8099999</v>
      </c>
      <c r="F94" s="92">
        <f>F97+F110+F95+F154</f>
        <v>28952273.809999999</v>
      </c>
      <c r="G94" s="115">
        <f t="shared" si="6"/>
        <v>3907126861.4299998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</row>
    <row r="95" spans="1:44" s="106" customFormat="1" ht="15.75" hidden="1" x14ac:dyDescent="0.25">
      <c r="A95" s="94">
        <v>41010000</v>
      </c>
      <c r="B95" s="116" t="s">
        <v>254</v>
      </c>
      <c r="C95" s="96">
        <f>D95+E95</f>
        <v>0</v>
      </c>
      <c r="D95" s="96"/>
      <c r="E95" s="96"/>
      <c r="F95" s="96"/>
      <c r="G95" s="115">
        <f t="shared" si="6"/>
        <v>0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</row>
    <row r="96" spans="1:44" ht="31.5" hidden="1" x14ac:dyDescent="0.25">
      <c r="A96" s="90">
        <v>41010900</v>
      </c>
      <c r="B96" s="117" t="s">
        <v>158</v>
      </c>
      <c r="C96" s="101">
        <f>E96+D96</f>
        <v>0</v>
      </c>
      <c r="D96" s="101"/>
      <c r="E96" s="101"/>
      <c r="F96" s="101"/>
      <c r="G96" s="115">
        <f t="shared" si="6"/>
        <v>0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</row>
    <row r="97" spans="1:44" s="106" customFormat="1" ht="15.75" x14ac:dyDescent="0.25">
      <c r="A97" s="94">
        <v>41020000</v>
      </c>
      <c r="B97" s="118" t="s">
        <v>684</v>
      </c>
      <c r="C97" s="96">
        <f>C98+C99+C101+C104+C105+C102+C106+C107+C103+C100+C109</f>
        <v>282277400</v>
      </c>
      <c r="D97" s="96">
        <f>D98+D99+D101+D104+D105+D102+D106+D107+D103+D100+D109</f>
        <v>282277400</v>
      </c>
      <c r="E97" s="96">
        <f>E98+E99+E101+E104+E105+E102+E106+E107+E103+E100+E109</f>
        <v>0</v>
      </c>
      <c r="F97" s="96">
        <f>F98+F99+F101+F104+F105+F102+F106+F107+F103+F100+F109</f>
        <v>0</v>
      </c>
      <c r="G97" s="115">
        <f t="shared" si="6"/>
        <v>564554800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</row>
    <row r="98" spans="1:44" ht="15.75" x14ac:dyDescent="0.25">
      <c r="A98" s="90">
        <v>41020100</v>
      </c>
      <c r="B98" s="117" t="s">
        <v>159</v>
      </c>
      <c r="C98" s="101">
        <f t="shared" ref="C98:C109" si="7">E98+D98</f>
        <v>57297400</v>
      </c>
      <c r="D98" s="152">
        <v>57297400</v>
      </c>
      <c r="E98" s="152"/>
      <c r="F98" s="101"/>
      <c r="G98" s="115">
        <f t="shared" si="6"/>
        <v>114594800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</row>
    <row r="99" spans="1:44" ht="15.75" hidden="1" x14ac:dyDescent="0.25">
      <c r="A99" s="119">
        <v>41020600</v>
      </c>
      <c r="B99" s="103" t="s">
        <v>34</v>
      </c>
      <c r="C99" s="101">
        <f t="shared" si="7"/>
        <v>0</v>
      </c>
      <c r="D99" s="101"/>
      <c r="E99" s="101"/>
      <c r="F99" s="101"/>
      <c r="G99" s="115">
        <f t="shared" si="6"/>
        <v>0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</row>
    <row r="100" spans="1:44" ht="63" hidden="1" x14ac:dyDescent="0.25">
      <c r="A100" s="119">
        <v>41021100</v>
      </c>
      <c r="B100" s="103" t="s">
        <v>167</v>
      </c>
      <c r="C100" s="101">
        <f t="shared" si="7"/>
        <v>0</v>
      </c>
      <c r="D100" s="101"/>
      <c r="E100" s="101"/>
      <c r="F100" s="101"/>
      <c r="G100" s="115">
        <f t="shared" si="6"/>
        <v>0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</row>
    <row r="101" spans="1:44" ht="47.25" hidden="1" x14ac:dyDescent="0.25">
      <c r="A101" s="119">
        <v>41021100</v>
      </c>
      <c r="B101" s="103" t="s">
        <v>0</v>
      </c>
      <c r="C101" s="101">
        <f t="shared" si="7"/>
        <v>0</v>
      </c>
      <c r="D101" s="101"/>
      <c r="E101" s="101"/>
      <c r="F101" s="101"/>
      <c r="G101" s="115">
        <f t="shared" si="6"/>
        <v>0</v>
      </c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</row>
    <row r="102" spans="1:44" ht="47.25" hidden="1" x14ac:dyDescent="0.25">
      <c r="A102" s="119">
        <v>41021200</v>
      </c>
      <c r="B102" s="103" t="s">
        <v>213</v>
      </c>
      <c r="C102" s="101">
        <f t="shared" si="7"/>
        <v>0</v>
      </c>
      <c r="D102" s="101"/>
      <c r="E102" s="101"/>
      <c r="F102" s="101"/>
      <c r="G102" s="115">
        <f t="shared" si="6"/>
        <v>0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</row>
    <row r="103" spans="1:44" ht="47.25" hidden="1" x14ac:dyDescent="0.25">
      <c r="A103" s="119">
        <v>41021300</v>
      </c>
      <c r="B103" s="103" t="s">
        <v>168</v>
      </c>
      <c r="C103" s="101">
        <f t="shared" si="7"/>
        <v>0</v>
      </c>
      <c r="D103" s="101"/>
      <c r="E103" s="101"/>
      <c r="F103" s="101"/>
      <c r="G103" s="115">
        <f t="shared" si="6"/>
        <v>0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</row>
    <row r="104" spans="1:44" ht="78.75" hidden="1" x14ac:dyDescent="0.25">
      <c r="A104" s="119">
        <v>41021600</v>
      </c>
      <c r="B104" s="103" t="s">
        <v>927</v>
      </c>
      <c r="C104" s="101">
        <f t="shared" si="7"/>
        <v>0</v>
      </c>
      <c r="D104" s="101"/>
      <c r="E104" s="101"/>
      <c r="F104" s="101"/>
      <c r="G104" s="115">
        <f t="shared" si="6"/>
        <v>0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</row>
    <row r="105" spans="1:44" ht="63" hidden="1" x14ac:dyDescent="0.25">
      <c r="A105" s="119">
        <v>41021700</v>
      </c>
      <c r="B105" s="103" t="s">
        <v>201</v>
      </c>
      <c r="C105" s="101">
        <f t="shared" si="7"/>
        <v>0</v>
      </c>
      <c r="D105" s="101"/>
      <c r="E105" s="101"/>
      <c r="F105" s="101"/>
      <c r="G105" s="115">
        <f t="shared" si="6"/>
        <v>0</v>
      </c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</row>
    <row r="106" spans="1:44" ht="31.5" hidden="1" x14ac:dyDescent="0.25">
      <c r="A106" s="119">
        <v>41021800</v>
      </c>
      <c r="B106" s="117" t="s">
        <v>188</v>
      </c>
      <c r="C106" s="101">
        <f t="shared" si="7"/>
        <v>0</v>
      </c>
      <c r="D106" s="101"/>
      <c r="E106" s="101"/>
      <c r="F106" s="101"/>
      <c r="G106" s="115">
        <f t="shared" si="6"/>
        <v>0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</row>
    <row r="107" spans="1:44" ht="63" hidden="1" x14ac:dyDescent="0.25">
      <c r="A107" s="119">
        <v>41021900</v>
      </c>
      <c r="B107" s="117" t="s">
        <v>214</v>
      </c>
      <c r="C107" s="101">
        <f t="shared" si="7"/>
        <v>0</v>
      </c>
      <c r="D107" s="101"/>
      <c r="E107" s="101"/>
      <c r="F107" s="101"/>
      <c r="G107" s="115">
        <f t="shared" si="6"/>
        <v>0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</row>
    <row r="108" spans="1:44" ht="15.75" hidden="1" x14ac:dyDescent="0.25">
      <c r="A108" s="119"/>
      <c r="B108" s="117"/>
      <c r="C108" s="101">
        <f t="shared" si="7"/>
        <v>0</v>
      </c>
      <c r="D108" s="101"/>
      <c r="E108" s="101"/>
      <c r="F108" s="101"/>
      <c r="G108" s="115">
        <f t="shared" si="6"/>
        <v>0</v>
      </c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</row>
    <row r="109" spans="1:44" ht="47.25" x14ac:dyDescent="0.25">
      <c r="A109" s="212">
        <v>41020200</v>
      </c>
      <c r="B109" s="117" t="s">
        <v>54</v>
      </c>
      <c r="C109" s="101">
        <f t="shared" si="7"/>
        <v>224980000</v>
      </c>
      <c r="D109" s="152">
        <v>224980000</v>
      </c>
      <c r="E109" s="152"/>
      <c r="F109" s="101"/>
      <c r="G109" s="115">
        <f t="shared" si="6"/>
        <v>449960000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</row>
    <row r="110" spans="1:44" s="106" customFormat="1" ht="15.75" x14ac:dyDescent="0.25">
      <c r="A110" s="94">
        <v>41030000</v>
      </c>
      <c r="B110" s="118" t="s">
        <v>683</v>
      </c>
      <c r="C110" s="96">
        <f>SUM(C111:C153)</f>
        <v>1623827100</v>
      </c>
      <c r="D110" s="96">
        <f>SUM(D111:D153)</f>
        <v>499279500</v>
      </c>
      <c r="E110" s="96">
        <f>SUM(E111:E153)</f>
        <v>1124547600</v>
      </c>
      <c r="F110" s="96">
        <f>SUM(F111:F153)</f>
        <v>0</v>
      </c>
      <c r="G110" s="115">
        <f t="shared" si="6"/>
        <v>3247654200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</row>
    <row r="111" spans="1:44" s="106" customFormat="1" ht="31.5" hidden="1" x14ac:dyDescent="0.25">
      <c r="A111" s="120">
        <v>41030300</v>
      </c>
      <c r="B111" s="130" t="s">
        <v>806</v>
      </c>
      <c r="C111" s="101">
        <f t="shared" ref="C111:C139" si="8">E111+D111</f>
        <v>0</v>
      </c>
      <c r="D111" s="152"/>
      <c r="E111" s="96"/>
      <c r="F111" s="96"/>
      <c r="G111" s="115">
        <f t="shared" si="6"/>
        <v>0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</row>
    <row r="112" spans="1:44" s="106" customFormat="1" ht="63" hidden="1" x14ac:dyDescent="0.25">
      <c r="A112" s="120">
        <v>41030400</v>
      </c>
      <c r="B112" s="130" t="s">
        <v>1024</v>
      </c>
      <c r="C112" s="101">
        <f>D112+E112</f>
        <v>0</v>
      </c>
      <c r="D112" s="152"/>
      <c r="E112" s="96"/>
      <c r="F112" s="96"/>
      <c r="G112" s="115">
        <f t="shared" si="6"/>
        <v>0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</row>
    <row r="113" spans="1:44" s="106" customFormat="1" ht="267.75" hidden="1" x14ac:dyDescent="0.25">
      <c r="A113" s="464">
        <v>41030500</v>
      </c>
      <c r="B113" s="466" t="s">
        <v>828</v>
      </c>
      <c r="C113" s="101">
        <f t="shared" si="8"/>
        <v>0</v>
      </c>
      <c r="D113" s="292"/>
      <c r="E113" s="101"/>
      <c r="F113" s="101"/>
      <c r="G113" s="115">
        <f t="shared" si="6"/>
        <v>0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</row>
    <row r="114" spans="1:44" ht="157.5" hidden="1" x14ac:dyDescent="0.25">
      <c r="A114" s="119">
        <v>41030600</v>
      </c>
      <c r="B114" s="128" t="s">
        <v>520</v>
      </c>
      <c r="C114" s="101">
        <f t="shared" si="8"/>
        <v>0</v>
      </c>
      <c r="D114" s="152"/>
      <c r="E114" s="152"/>
      <c r="F114" s="101"/>
      <c r="G114" s="115">
        <f t="shared" si="6"/>
        <v>0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</row>
    <row r="115" spans="1:44" ht="157.5" hidden="1" x14ac:dyDescent="0.25">
      <c r="A115" s="119">
        <v>41030800</v>
      </c>
      <c r="B115" s="128" t="s">
        <v>731</v>
      </c>
      <c r="C115" s="101">
        <f t="shared" si="8"/>
        <v>0</v>
      </c>
      <c r="D115" s="152"/>
      <c r="E115" s="152"/>
      <c r="F115" s="101"/>
      <c r="G115" s="115">
        <f t="shared" si="6"/>
        <v>0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</row>
    <row r="116" spans="1:44" ht="204.75" hidden="1" x14ac:dyDescent="0.25">
      <c r="A116" s="119">
        <v>41030900</v>
      </c>
      <c r="B116" s="128" t="s">
        <v>128</v>
      </c>
      <c r="C116" s="101">
        <f t="shared" si="8"/>
        <v>0</v>
      </c>
      <c r="D116" s="101"/>
      <c r="E116" s="101"/>
      <c r="F116" s="101"/>
      <c r="G116" s="115">
        <f t="shared" si="6"/>
        <v>0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</row>
    <row r="117" spans="1:44" ht="47.25" hidden="1" x14ac:dyDescent="0.25">
      <c r="A117" s="119">
        <v>41031000</v>
      </c>
      <c r="B117" s="129" t="s">
        <v>521</v>
      </c>
      <c r="C117" s="101">
        <f t="shared" si="8"/>
        <v>0</v>
      </c>
      <c r="D117" s="152"/>
      <c r="E117" s="152"/>
      <c r="F117" s="101"/>
      <c r="G117" s="115">
        <f t="shared" si="6"/>
        <v>0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</row>
    <row r="118" spans="1:44" ht="157.5" hidden="1" x14ac:dyDescent="0.25">
      <c r="A118" s="464">
        <v>41031300</v>
      </c>
      <c r="B118" s="465" t="s">
        <v>826</v>
      </c>
      <c r="C118" s="101">
        <f t="shared" si="8"/>
        <v>0</v>
      </c>
      <c r="D118" s="152"/>
      <c r="E118" s="152"/>
      <c r="F118" s="101"/>
      <c r="G118" s="115">
        <f t="shared" si="6"/>
        <v>0</v>
      </c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</row>
    <row r="119" spans="1:44" ht="47.25" hidden="1" x14ac:dyDescent="0.25">
      <c r="A119" s="119">
        <v>41031600</v>
      </c>
      <c r="B119" s="251" t="s">
        <v>841</v>
      </c>
      <c r="C119" s="101">
        <f t="shared" si="8"/>
        <v>0</v>
      </c>
      <c r="D119" s="101"/>
      <c r="E119" s="101"/>
      <c r="F119" s="101"/>
      <c r="G119" s="115">
        <f t="shared" si="6"/>
        <v>0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</row>
    <row r="120" spans="1:44" ht="78.75" hidden="1" x14ac:dyDescent="0.25">
      <c r="A120" s="120">
        <v>41031800</v>
      </c>
      <c r="B120" s="251" t="s">
        <v>837</v>
      </c>
      <c r="C120" s="101">
        <f>E120+D120</f>
        <v>0</v>
      </c>
      <c r="D120" s="101"/>
      <c r="E120" s="101"/>
      <c r="F120" s="101"/>
      <c r="G120" s="115">
        <f t="shared" si="6"/>
        <v>0</v>
      </c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</row>
    <row r="121" spans="1:44" ht="78.75" hidden="1" x14ac:dyDescent="0.25">
      <c r="A121" s="464">
        <v>41031900</v>
      </c>
      <c r="B121" s="465" t="s">
        <v>1048</v>
      </c>
      <c r="C121" s="101">
        <f>E121+D121</f>
        <v>0</v>
      </c>
      <c r="D121" s="101"/>
      <c r="E121" s="101"/>
      <c r="F121" s="101"/>
      <c r="G121" s="115">
        <f t="shared" si="6"/>
        <v>0</v>
      </c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</row>
    <row r="122" spans="1:44" ht="31.5" hidden="1" x14ac:dyDescent="0.25">
      <c r="A122" s="547">
        <v>41032700</v>
      </c>
      <c r="B122" s="251" t="s">
        <v>980</v>
      </c>
      <c r="C122" s="101">
        <f>E122+D122</f>
        <v>0</v>
      </c>
      <c r="D122" s="101"/>
      <c r="E122" s="562"/>
      <c r="F122" s="562"/>
      <c r="G122" s="115">
        <f t="shared" si="6"/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</row>
    <row r="123" spans="1:44" ht="31.5" hidden="1" x14ac:dyDescent="0.25">
      <c r="A123" s="547">
        <v>41032900</v>
      </c>
      <c r="B123" s="251" t="s">
        <v>909</v>
      </c>
      <c r="C123" s="101">
        <f>E123+D123</f>
        <v>0</v>
      </c>
      <c r="D123" s="101">
        <f>24600500-24600500</f>
        <v>0</v>
      </c>
      <c r="E123" s="101"/>
      <c r="F123" s="101"/>
      <c r="G123" s="115">
        <f t="shared" si="6"/>
        <v>0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</row>
    <row r="124" spans="1:44" ht="15.75" hidden="1" x14ac:dyDescent="0.25">
      <c r="A124" s="547">
        <v>41033000</v>
      </c>
      <c r="B124" s="251"/>
      <c r="C124" s="101"/>
      <c r="D124" s="101"/>
      <c r="E124" s="101"/>
      <c r="F124" s="101"/>
      <c r="G124" s="115">
        <f t="shared" si="6"/>
        <v>0</v>
      </c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</row>
    <row r="125" spans="1:44" ht="47.25" hidden="1" x14ac:dyDescent="0.25">
      <c r="A125" s="120">
        <v>41032600</v>
      </c>
      <c r="B125" s="130" t="s">
        <v>523</v>
      </c>
      <c r="C125" s="101">
        <f t="shared" si="8"/>
        <v>0</v>
      </c>
      <c r="D125" s="152"/>
      <c r="E125" s="152"/>
      <c r="F125" s="101"/>
      <c r="G125" s="115">
        <f t="shared" si="6"/>
        <v>0</v>
      </c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</row>
    <row r="126" spans="1:44" ht="31.5" hidden="1" x14ac:dyDescent="0.25">
      <c r="A126" s="119">
        <v>41033800</v>
      </c>
      <c r="B126" s="131" t="s">
        <v>215</v>
      </c>
      <c r="C126" s="101">
        <f t="shared" si="8"/>
        <v>0</v>
      </c>
      <c r="D126" s="101">
        <f>F126+E126</f>
        <v>0</v>
      </c>
      <c r="E126" s="101"/>
      <c r="F126" s="101"/>
      <c r="G126" s="115">
        <f t="shared" si="6"/>
        <v>0</v>
      </c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</row>
    <row r="127" spans="1:44" ht="46.9" hidden="1" customHeight="1" x14ac:dyDescent="0.25">
      <c r="A127" s="120">
        <v>41032800</v>
      </c>
      <c r="B127" s="129" t="s">
        <v>255</v>
      </c>
      <c r="C127" s="101">
        <f t="shared" si="8"/>
        <v>0</v>
      </c>
      <c r="D127" s="101">
        <f>F127+E127</f>
        <v>0</v>
      </c>
      <c r="E127" s="101"/>
      <c r="F127" s="101"/>
      <c r="G127" s="115">
        <f t="shared" si="6"/>
        <v>0</v>
      </c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</row>
    <row r="128" spans="1:44" ht="46.9" customHeight="1" x14ac:dyDescent="0.3">
      <c r="A128" s="119">
        <v>41033000</v>
      </c>
      <c r="B128" s="130" t="s">
        <v>1011</v>
      </c>
      <c r="C128" s="101">
        <f>E128+D128</f>
        <v>119247300</v>
      </c>
      <c r="D128" s="101">
        <f>93791700+25455600</f>
        <v>119247300</v>
      </c>
      <c r="E128" s="577"/>
      <c r="F128" s="576"/>
      <c r="G128" s="115">
        <f t="shared" si="6"/>
        <v>238494600</v>
      </c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</row>
    <row r="129" spans="1:44" ht="56.45" hidden="1" customHeight="1" x14ac:dyDescent="0.25">
      <c r="A129" s="119">
        <v>41033300</v>
      </c>
      <c r="B129" s="130" t="s">
        <v>928</v>
      </c>
      <c r="C129" s="101">
        <f t="shared" si="8"/>
        <v>0</v>
      </c>
      <c r="D129" s="152"/>
      <c r="E129" s="152"/>
      <c r="F129" s="101"/>
      <c r="G129" s="115">
        <f t="shared" si="6"/>
        <v>0</v>
      </c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</row>
    <row r="130" spans="1:44" ht="47.25" hidden="1" x14ac:dyDescent="0.25">
      <c r="A130" s="120">
        <v>41033700</v>
      </c>
      <c r="B130" s="130" t="s">
        <v>522</v>
      </c>
      <c r="C130" s="101">
        <f t="shared" si="8"/>
        <v>0</v>
      </c>
      <c r="D130" s="152"/>
      <c r="E130" s="152"/>
      <c r="F130" s="101"/>
      <c r="G130" s="115">
        <f t="shared" si="6"/>
        <v>0</v>
      </c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</row>
    <row r="131" spans="1:44" ht="31.5" hidden="1" x14ac:dyDescent="0.25">
      <c r="A131" s="212">
        <v>41033500</v>
      </c>
      <c r="B131" s="129" t="s">
        <v>82</v>
      </c>
      <c r="C131" s="101">
        <f>E131+D131</f>
        <v>0</v>
      </c>
      <c r="D131" s="152"/>
      <c r="E131" s="152"/>
      <c r="F131" s="101"/>
      <c r="G131" s="115">
        <f t="shared" si="6"/>
        <v>0</v>
      </c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</row>
    <row r="132" spans="1:44" ht="47.25" hidden="1" x14ac:dyDescent="0.25">
      <c r="A132" s="212">
        <v>41033600</v>
      </c>
      <c r="B132" s="129" t="s">
        <v>83</v>
      </c>
      <c r="C132" s="101">
        <f>E132+D132</f>
        <v>0</v>
      </c>
      <c r="D132" s="152"/>
      <c r="E132" s="152"/>
      <c r="F132" s="101"/>
      <c r="G132" s="115">
        <f t="shared" si="6"/>
        <v>0</v>
      </c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</row>
    <row r="133" spans="1:44" ht="31.5" hidden="1" x14ac:dyDescent="0.25">
      <c r="A133" s="119">
        <v>41033800</v>
      </c>
      <c r="B133" s="130" t="s">
        <v>215</v>
      </c>
      <c r="C133" s="101">
        <f t="shared" si="8"/>
        <v>0</v>
      </c>
      <c r="D133" s="101">
        <f>F133+E133</f>
        <v>0</v>
      </c>
      <c r="E133" s="101"/>
      <c r="F133" s="101"/>
      <c r="G133" s="115">
        <f t="shared" si="6"/>
        <v>0</v>
      </c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</row>
    <row r="134" spans="1:44" ht="47.25" hidden="1" x14ac:dyDescent="0.25">
      <c r="A134" s="464">
        <v>41033800</v>
      </c>
      <c r="B134" s="465" t="s">
        <v>1049</v>
      </c>
      <c r="C134" s="101">
        <f>E134+D134</f>
        <v>0</v>
      </c>
      <c r="D134" s="101"/>
      <c r="E134" s="101"/>
      <c r="F134" s="101"/>
      <c r="G134" s="115">
        <f t="shared" si="6"/>
        <v>0</v>
      </c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</row>
    <row r="135" spans="1:44" ht="15.75" x14ac:dyDescent="0.25">
      <c r="A135" s="119">
        <v>41033900</v>
      </c>
      <c r="B135" s="130" t="s">
        <v>193</v>
      </c>
      <c r="C135" s="101">
        <f t="shared" si="8"/>
        <v>291872200</v>
      </c>
      <c r="D135" s="152">
        <v>291872200</v>
      </c>
      <c r="E135" s="152"/>
      <c r="F135" s="101"/>
      <c r="G135" s="115">
        <f t="shared" si="6"/>
        <v>583744400</v>
      </c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</row>
    <row r="136" spans="1:44" ht="15.75" hidden="1" x14ac:dyDescent="0.25">
      <c r="A136" s="119">
        <v>41034200</v>
      </c>
      <c r="B136" s="130" t="s">
        <v>194</v>
      </c>
      <c r="C136" s="101">
        <f t="shared" si="8"/>
        <v>0</v>
      </c>
      <c r="D136" s="152"/>
      <c r="E136" s="152"/>
      <c r="F136" s="101"/>
      <c r="G136" s="115">
        <f t="shared" si="6"/>
        <v>0</v>
      </c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</row>
    <row r="137" spans="1:44" ht="110.25" hidden="1" x14ac:dyDescent="0.25">
      <c r="A137" s="119">
        <v>41034300</v>
      </c>
      <c r="B137" s="130" t="s">
        <v>47</v>
      </c>
      <c r="C137" s="101">
        <f t="shared" si="8"/>
        <v>0</v>
      </c>
      <c r="D137" s="101">
        <f>F137+E137</f>
        <v>0</v>
      </c>
      <c r="E137" s="101"/>
      <c r="F137" s="101"/>
      <c r="G137" s="115">
        <f t="shared" si="6"/>
        <v>0</v>
      </c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</row>
    <row r="138" spans="1:44" ht="78.75" x14ac:dyDescent="0.25">
      <c r="A138" s="250">
        <v>41034400</v>
      </c>
      <c r="B138" s="251" t="s">
        <v>732</v>
      </c>
      <c r="C138" s="101">
        <f t="shared" si="8"/>
        <v>26243800</v>
      </c>
      <c r="D138" s="152">
        <v>26243800</v>
      </c>
      <c r="E138" s="152"/>
      <c r="F138" s="101"/>
      <c r="G138" s="115">
        <f t="shared" si="6"/>
        <v>52487600</v>
      </c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</row>
    <row r="139" spans="1:44" ht="47.25" x14ac:dyDescent="0.25">
      <c r="A139" s="252">
        <v>41034500</v>
      </c>
      <c r="B139" s="251" t="s">
        <v>31</v>
      </c>
      <c r="C139" s="101">
        <f t="shared" si="8"/>
        <v>7355000</v>
      </c>
      <c r="D139" s="101">
        <v>7355000</v>
      </c>
      <c r="E139" s="101"/>
      <c r="F139" s="101"/>
      <c r="G139" s="115">
        <f t="shared" si="6"/>
        <v>14710000</v>
      </c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</row>
    <row r="140" spans="1:44" ht="47.25" hidden="1" x14ac:dyDescent="0.25">
      <c r="A140" s="120">
        <v>41034800</v>
      </c>
      <c r="B140" s="130" t="s">
        <v>120</v>
      </c>
      <c r="C140" s="101">
        <f>E140+D140</f>
        <v>0</v>
      </c>
      <c r="D140" s="101">
        <f>F140+E140</f>
        <v>0</v>
      </c>
      <c r="E140" s="101"/>
      <c r="F140" s="101"/>
      <c r="G140" s="115">
        <f t="shared" si="6"/>
        <v>0</v>
      </c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</row>
    <row r="141" spans="1:44" ht="47.25" hidden="1" x14ac:dyDescent="0.25">
      <c r="A141" s="119">
        <v>41035200</v>
      </c>
      <c r="B141" s="130" t="s">
        <v>180</v>
      </c>
      <c r="C141" s="101">
        <f t="shared" ref="C141:C151" si="9">E141+D141</f>
        <v>0</v>
      </c>
      <c r="D141" s="101"/>
      <c r="E141" s="101"/>
      <c r="F141" s="152"/>
      <c r="G141" s="115">
        <f t="shared" ref="G141:G168" si="10">SUM(C141:F141)</f>
        <v>0</v>
      </c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</row>
    <row r="142" spans="1:44" ht="31.5" x14ac:dyDescent="0.25">
      <c r="A142" s="212">
        <v>41035400</v>
      </c>
      <c r="B142" s="130" t="s">
        <v>91</v>
      </c>
      <c r="C142" s="101">
        <f t="shared" si="9"/>
        <v>21231900</v>
      </c>
      <c r="D142" s="152">
        <v>21231900</v>
      </c>
      <c r="E142" s="152"/>
      <c r="F142" s="101"/>
      <c r="G142" s="115">
        <f t="shared" si="10"/>
        <v>42463800</v>
      </c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</row>
    <row r="143" spans="1:44" ht="141.75" hidden="1" x14ac:dyDescent="0.25">
      <c r="A143" s="120">
        <v>41035800</v>
      </c>
      <c r="B143" s="130" t="s">
        <v>801</v>
      </c>
      <c r="C143" s="101">
        <f t="shared" si="9"/>
        <v>0</v>
      </c>
      <c r="D143" s="152"/>
      <c r="E143" s="152"/>
      <c r="F143" s="101"/>
      <c r="G143" s="115">
        <f t="shared" si="10"/>
        <v>0</v>
      </c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</row>
    <row r="144" spans="1:44" ht="63" x14ac:dyDescent="0.25">
      <c r="A144" s="120">
        <v>41035900</v>
      </c>
      <c r="B144" s="130" t="s">
        <v>1340</v>
      </c>
      <c r="C144" s="101">
        <f t="shared" si="9"/>
        <v>33329300</v>
      </c>
      <c r="D144" s="101">
        <f>666400+32662900</f>
        <v>33329300</v>
      </c>
      <c r="E144" s="152"/>
      <c r="F144" s="101"/>
      <c r="G144" s="115">
        <f t="shared" si="10"/>
        <v>66658600</v>
      </c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</row>
    <row r="145" spans="1:44" ht="168.75" hidden="1" x14ac:dyDescent="0.3">
      <c r="A145" s="252">
        <v>41036000</v>
      </c>
      <c r="B145" s="731" t="s">
        <v>1066</v>
      </c>
      <c r="C145" s="732">
        <f>E145+D145</f>
        <v>0</v>
      </c>
      <c r="D145" s="732"/>
      <c r="E145" s="152"/>
      <c r="F145" s="101"/>
      <c r="G145" s="115">
        <f t="shared" si="10"/>
        <v>0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</row>
    <row r="146" spans="1:44" ht="216" hidden="1" customHeight="1" x14ac:dyDescent="0.25">
      <c r="A146" s="120">
        <v>41036100</v>
      </c>
      <c r="B146" s="130" t="s">
        <v>825</v>
      </c>
      <c r="C146" s="730">
        <f t="shared" si="9"/>
        <v>0</v>
      </c>
      <c r="D146" s="292"/>
      <c r="E146" s="730"/>
      <c r="F146" s="730"/>
      <c r="G146" s="115">
        <f t="shared" si="10"/>
        <v>0</v>
      </c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</row>
    <row r="147" spans="1:44" ht="194.25" hidden="1" customHeight="1" x14ac:dyDescent="0.25">
      <c r="A147" s="464">
        <v>41036400</v>
      </c>
      <c r="B147" s="466" t="s">
        <v>827</v>
      </c>
      <c r="C147" s="101">
        <f t="shared" si="9"/>
        <v>0</v>
      </c>
      <c r="D147" s="101"/>
      <c r="E147" s="101"/>
      <c r="F147" s="101"/>
      <c r="G147" s="115">
        <f t="shared" si="10"/>
        <v>0</v>
      </c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</row>
    <row r="148" spans="1:44" ht="173.25" hidden="1" x14ac:dyDescent="0.25">
      <c r="A148" s="120">
        <v>41036600</v>
      </c>
      <c r="B148" s="293" t="s">
        <v>728</v>
      </c>
      <c r="C148" s="101">
        <f t="shared" si="9"/>
        <v>0</v>
      </c>
      <c r="D148" s="101"/>
      <c r="E148" s="101"/>
      <c r="F148" s="101"/>
      <c r="G148" s="115">
        <f t="shared" si="10"/>
        <v>0</v>
      </c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</row>
    <row r="149" spans="1:44" ht="47.25" hidden="1" x14ac:dyDescent="0.25">
      <c r="A149" s="120">
        <v>41037000</v>
      </c>
      <c r="B149" s="130" t="s">
        <v>118</v>
      </c>
      <c r="C149" s="101">
        <f t="shared" si="9"/>
        <v>0</v>
      </c>
      <c r="D149" s="101"/>
      <c r="E149" s="101"/>
      <c r="F149" s="101"/>
      <c r="G149" s="115">
        <f t="shared" si="10"/>
        <v>0</v>
      </c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</row>
    <row r="150" spans="1:44" ht="47.25" hidden="1" x14ac:dyDescent="0.25">
      <c r="A150" s="252">
        <v>41037200</v>
      </c>
      <c r="B150" s="130" t="s">
        <v>696</v>
      </c>
      <c r="C150" s="101">
        <f t="shared" si="9"/>
        <v>0</v>
      </c>
      <c r="D150" s="101"/>
      <c r="E150" s="101"/>
      <c r="F150" s="101"/>
      <c r="G150" s="115">
        <f t="shared" si="10"/>
        <v>0</v>
      </c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</row>
    <row r="151" spans="1:44" ht="63" x14ac:dyDescent="0.25">
      <c r="A151" s="252">
        <v>41037300</v>
      </c>
      <c r="B151" s="251" t="s">
        <v>530</v>
      </c>
      <c r="C151" s="101">
        <f t="shared" si="9"/>
        <v>1124547600</v>
      </c>
      <c r="D151" s="152"/>
      <c r="E151" s="152">
        <f>190214200+760856600+173476800</f>
        <v>1124547600</v>
      </c>
      <c r="F151" s="101"/>
      <c r="G151" s="115">
        <f t="shared" si="10"/>
        <v>2249095200</v>
      </c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</row>
    <row r="152" spans="1:44" ht="31.5" hidden="1" x14ac:dyDescent="0.25">
      <c r="A152" s="120">
        <v>41037800</v>
      </c>
      <c r="B152" s="130" t="s">
        <v>230</v>
      </c>
      <c r="C152" s="101">
        <f>E152+D152</f>
        <v>0</v>
      </c>
      <c r="D152" s="101"/>
      <c r="E152" s="101"/>
      <c r="F152" s="101"/>
      <c r="G152" s="115">
        <f t="shared" si="10"/>
        <v>0</v>
      </c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</row>
    <row r="153" spans="1:44" ht="63" hidden="1" x14ac:dyDescent="0.25">
      <c r="A153" s="119">
        <v>41039700</v>
      </c>
      <c r="B153" s="130" t="s">
        <v>35</v>
      </c>
      <c r="C153" s="101">
        <f>E153+D153</f>
        <v>0</v>
      </c>
      <c r="D153" s="101"/>
      <c r="E153" s="101"/>
      <c r="F153" s="101"/>
      <c r="G153" s="115">
        <f t="shared" si="10"/>
        <v>0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</row>
    <row r="154" spans="1:44" s="106" customFormat="1" ht="15.75" x14ac:dyDescent="0.25">
      <c r="A154" s="94">
        <v>41050000</v>
      </c>
      <c r="B154" s="118" t="s">
        <v>687</v>
      </c>
      <c r="C154" s="975">
        <f>C160+C159+C158+C155+C157+C156</f>
        <v>32982793.809999999</v>
      </c>
      <c r="D154" s="975">
        <f>D160+D159+D158+D155+D157+D156</f>
        <v>4030520</v>
      </c>
      <c r="E154" s="975">
        <f>E160+E159+E158+E155+E157+E156</f>
        <v>28952273.809999999</v>
      </c>
      <c r="F154" s="975">
        <f>F160+F159+F158+F155+F157+F156</f>
        <v>28952273.809999999</v>
      </c>
      <c r="G154" s="115">
        <f t="shared" si="10"/>
        <v>94917861.430000007</v>
      </c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</row>
    <row r="155" spans="1:44" s="106" customFormat="1" ht="31.5" hidden="1" x14ac:dyDescent="0.25">
      <c r="A155" s="250">
        <v>41051100</v>
      </c>
      <c r="B155" s="251" t="s">
        <v>328</v>
      </c>
      <c r="C155" s="259">
        <f>E155+D155</f>
        <v>0</v>
      </c>
      <c r="D155" s="259"/>
      <c r="E155" s="259"/>
      <c r="F155" s="259">
        <f t="shared" ref="F155:F160" si="11">E155</f>
        <v>0</v>
      </c>
      <c r="G155" s="115">
        <f t="shared" si="10"/>
        <v>0</v>
      </c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</row>
    <row r="156" spans="1:44" s="106" customFormat="1" ht="52.5" hidden="1" customHeight="1" x14ac:dyDescent="0.25">
      <c r="A156" s="250">
        <v>41052400</v>
      </c>
      <c r="B156" s="251" t="s">
        <v>929</v>
      </c>
      <c r="C156" s="259">
        <f>E156+D156</f>
        <v>0</v>
      </c>
      <c r="D156" s="259"/>
      <c r="E156" s="259">
        <f>2470687+1695600-4166287</f>
        <v>0</v>
      </c>
      <c r="F156" s="259">
        <f t="shared" si="11"/>
        <v>0</v>
      </c>
      <c r="G156" s="115">
        <f t="shared" si="10"/>
        <v>0</v>
      </c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</row>
    <row r="157" spans="1:44" s="106" customFormat="1" ht="71.25" customHeight="1" x14ac:dyDescent="0.25">
      <c r="A157" s="250">
        <v>41053500</v>
      </c>
      <c r="B157" s="251" t="s">
        <v>711</v>
      </c>
      <c r="C157" s="562">
        <f>E157+D157</f>
        <v>3700620</v>
      </c>
      <c r="D157" s="562">
        <f>1635310+1635310</f>
        <v>3270620</v>
      </c>
      <c r="E157" s="562">
        <f>800000-800000+430000</f>
        <v>430000</v>
      </c>
      <c r="F157" s="562">
        <f>800000-800000+430000</f>
        <v>430000</v>
      </c>
      <c r="G157" s="115">
        <f t="shared" si="10"/>
        <v>7831240</v>
      </c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</row>
    <row r="158" spans="1:44" s="106" customFormat="1" ht="31.5" hidden="1" x14ac:dyDescent="0.35">
      <c r="A158" s="250">
        <v>41053600</v>
      </c>
      <c r="B158" s="251" t="s">
        <v>693</v>
      </c>
      <c r="C158" s="562">
        <f>E158+D158</f>
        <v>0</v>
      </c>
      <c r="D158" s="259"/>
      <c r="E158" s="259"/>
      <c r="F158" s="259">
        <f t="shared" si="11"/>
        <v>0</v>
      </c>
      <c r="G158" s="115">
        <f t="shared" si="10"/>
        <v>0</v>
      </c>
      <c r="H158" s="105"/>
      <c r="I158" s="105"/>
      <c r="J158" s="105"/>
      <c r="K158" s="105"/>
      <c r="L158" s="956">
        <v>22484631.809999999</v>
      </c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</row>
    <row r="159" spans="1:44" s="106" customFormat="1" ht="31.5" x14ac:dyDescent="0.25">
      <c r="A159" s="250">
        <v>41053700</v>
      </c>
      <c r="B159" s="251" t="s">
        <v>616</v>
      </c>
      <c r="C159" s="259">
        <f>E159+D159</f>
        <v>26708873.809999999</v>
      </c>
      <c r="D159" s="259">
        <f>' дод1.2'!D733</f>
        <v>0</v>
      </c>
      <c r="E159" s="259">
        <f>4224242+22484631.81</f>
        <v>26708873.809999999</v>
      </c>
      <c r="F159" s="259">
        <f>4224242+22484631.81</f>
        <v>26708873.809999999</v>
      </c>
      <c r="G159" s="115">
        <f t="shared" si="10"/>
        <v>80126621.429999992</v>
      </c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</row>
    <row r="160" spans="1:44" s="261" customFormat="1" ht="15.75" x14ac:dyDescent="0.25">
      <c r="A160" s="250">
        <v>41053900</v>
      </c>
      <c r="B160" s="251" t="s">
        <v>310</v>
      </c>
      <c r="C160" s="259">
        <v>2573300</v>
      </c>
      <c r="D160" s="259">
        <v>759900</v>
      </c>
      <c r="E160" s="259">
        <v>1813400</v>
      </c>
      <c r="F160" s="259">
        <f t="shared" si="11"/>
        <v>1813400</v>
      </c>
      <c r="G160" s="115">
        <f t="shared" si="10"/>
        <v>6960000</v>
      </c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</row>
    <row r="161" spans="1:44" ht="31.5" hidden="1" x14ac:dyDescent="0.25">
      <c r="A161" s="91">
        <v>42000000</v>
      </c>
      <c r="B161" s="218" t="s">
        <v>119</v>
      </c>
      <c r="C161" s="214">
        <f>C162</f>
        <v>0</v>
      </c>
      <c r="D161" s="214">
        <f>D162</f>
        <v>0</v>
      </c>
      <c r="E161" s="214">
        <f>E162</f>
        <v>0</v>
      </c>
      <c r="F161" s="92">
        <f>F162</f>
        <v>0</v>
      </c>
      <c r="G161" s="115">
        <f t="shared" si="10"/>
        <v>0</v>
      </c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</row>
    <row r="162" spans="1:44" ht="16.5" hidden="1" customHeight="1" x14ac:dyDescent="0.25">
      <c r="A162" s="120">
        <v>42020000</v>
      </c>
      <c r="B162" s="130" t="s">
        <v>25</v>
      </c>
      <c r="C162" s="121">
        <f t="shared" ref="C162:C167" si="12">E162+D162</f>
        <v>0</v>
      </c>
      <c r="D162" s="121"/>
      <c r="E162" s="121"/>
      <c r="F162" s="101"/>
      <c r="G162" s="115">
        <f t="shared" si="10"/>
        <v>0</v>
      </c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</row>
    <row r="163" spans="1:44" ht="15.75" hidden="1" x14ac:dyDescent="0.25">
      <c r="A163" s="91">
        <v>50000000</v>
      </c>
      <c r="B163" s="132" t="s">
        <v>124</v>
      </c>
      <c r="C163" s="92">
        <f t="shared" si="12"/>
        <v>0</v>
      </c>
      <c r="D163" s="92"/>
      <c r="E163" s="92">
        <f>+E164+E167</f>
        <v>0</v>
      </c>
      <c r="F163" s="92">
        <f>+F164+F167</f>
        <v>0</v>
      </c>
      <c r="G163" s="115">
        <f t="shared" si="10"/>
        <v>0</v>
      </c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</row>
    <row r="164" spans="1:44" ht="15.75" hidden="1" x14ac:dyDescent="0.25">
      <c r="A164" s="90">
        <v>50080000</v>
      </c>
      <c r="B164" s="131" t="s">
        <v>26</v>
      </c>
      <c r="C164" s="92">
        <f t="shared" si="12"/>
        <v>0</v>
      </c>
      <c r="D164" s="101"/>
      <c r="E164" s="101">
        <f>E165+E166</f>
        <v>0</v>
      </c>
      <c r="F164" s="101"/>
      <c r="G164" s="115">
        <f t="shared" si="10"/>
        <v>0</v>
      </c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</row>
    <row r="165" spans="1:44" ht="31.5" hidden="1" x14ac:dyDescent="0.25">
      <c r="A165" s="90">
        <v>50080200</v>
      </c>
      <c r="B165" s="133" t="s">
        <v>27</v>
      </c>
      <c r="C165" s="92">
        <f t="shared" si="12"/>
        <v>0</v>
      </c>
      <c r="D165" s="101"/>
      <c r="E165" s="101"/>
      <c r="F165" s="101"/>
      <c r="G165" s="115">
        <f t="shared" si="10"/>
        <v>0</v>
      </c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</row>
    <row r="166" spans="1:44" ht="31.5" hidden="1" x14ac:dyDescent="0.25">
      <c r="A166" s="90">
        <v>50080300</v>
      </c>
      <c r="B166" s="133" t="s">
        <v>177</v>
      </c>
      <c r="C166" s="92">
        <f t="shared" si="12"/>
        <v>0</v>
      </c>
      <c r="D166" s="101"/>
      <c r="E166" s="101"/>
      <c r="F166" s="101"/>
      <c r="G166" s="115">
        <f t="shared" si="10"/>
        <v>0</v>
      </c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</row>
    <row r="167" spans="1:44" ht="47.25" hidden="1" x14ac:dyDescent="0.25">
      <c r="A167" s="90">
        <v>50110000</v>
      </c>
      <c r="B167" s="133" t="s">
        <v>164</v>
      </c>
      <c r="C167" s="92">
        <f t="shared" si="12"/>
        <v>0</v>
      </c>
      <c r="D167" s="101"/>
      <c r="E167" s="101"/>
      <c r="F167" s="101"/>
      <c r="G167" s="115">
        <f t="shared" si="10"/>
        <v>0</v>
      </c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</row>
    <row r="168" spans="1:44" ht="24" customHeight="1" x14ac:dyDescent="0.25">
      <c r="A168" s="90" t="s">
        <v>748</v>
      </c>
      <c r="B168" s="132" t="s">
        <v>744</v>
      </c>
      <c r="C168" s="214">
        <f>+C12+C51+C93+C163+C89</f>
        <v>3409716389.8099999</v>
      </c>
      <c r="D168" s="214">
        <f>+D12+D51+D93+D163+D89</f>
        <v>2054903820</v>
      </c>
      <c r="E168" s="214">
        <f>+E12+E51+E93+E163+E89</f>
        <v>1354812569.8099999</v>
      </c>
      <c r="F168" s="214">
        <f>+F12+F51+F93+F163+F89</f>
        <v>28952273.809999999</v>
      </c>
      <c r="G168" s="115">
        <f t="shared" si="10"/>
        <v>6848385053.4299994</v>
      </c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</row>
    <row r="169" spans="1:44" ht="15.75" x14ac:dyDescent="0.25">
      <c r="A169" s="122"/>
      <c r="B169" s="134"/>
      <c r="C169" s="123"/>
      <c r="D169" s="123"/>
      <c r="E169" s="123"/>
      <c r="F169" s="123"/>
      <c r="G169" s="115">
        <v>1</v>
      </c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</row>
    <row r="170" spans="1:44" ht="17.45" customHeight="1" x14ac:dyDescent="0.3">
      <c r="A170" s="950" t="s">
        <v>1398</v>
      </c>
      <c r="B170" s="950"/>
      <c r="C170" s="125"/>
      <c r="D170" s="126"/>
      <c r="G170" s="115">
        <v>1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</row>
    <row r="171" spans="1:44" hidden="1" x14ac:dyDescent="0.2">
      <c r="A171" s="85"/>
      <c r="B171" s="85"/>
      <c r="C171" s="85"/>
      <c r="D171" s="85"/>
      <c r="E171" s="85"/>
      <c r="F171" s="85"/>
      <c r="G171" s="85">
        <v>1</v>
      </c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</row>
    <row r="172" spans="1:44" hidden="1" x14ac:dyDescent="0.2">
      <c r="A172" s="85"/>
      <c r="B172" s="85"/>
      <c r="C172" s="85"/>
      <c r="D172" s="85"/>
      <c r="E172" s="85"/>
      <c r="F172" s="85"/>
      <c r="G172" s="85">
        <v>1</v>
      </c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</row>
    <row r="173" spans="1:44" hidden="1" x14ac:dyDescent="0.2">
      <c r="A173" s="85"/>
      <c r="B173" s="85"/>
      <c r="C173" s="85"/>
      <c r="D173" s="85"/>
      <c r="E173" s="85"/>
      <c r="F173" s="85"/>
      <c r="G173" s="85">
        <v>1</v>
      </c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</row>
    <row r="174" spans="1:44" hidden="1" x14ac:dyDescent="0.2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</row>
    <row r="175" spans="1:44" hidden="1" x14ac:dyDescent="0.2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</row>
    <row r="176" spans="1:44" hidden="1" x14ac:dyDescent="0.2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</row>
    <row r="177" spans="1:44" hidden="1" x14ac:dyDescent="0.2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</row>
    <row r="178" spans="1:44" hidden="1" x14ac:dyDescent="0.2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</row>
    <row r="179" spans="1:44" hidden="1" x14ac:dyDescent="0.2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</row>
    <row r="180" spans="1:44" hidden="1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</row>
    <row r="181" spans="1:44" hidden="1" x14ac:dyDescent="0.2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</row>
    <row r="182" spans="1:44" hidden="1" x14ac:dyDescent="0.2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</row>
    <row r="183" spans="1:44" hidden="1" x14ac:dyDescent="0.2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</row>
    <row r="184" spans="1:44" hidden="1" x14ac:dyDescent="0.2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</row>
    <row r="185" spans="1:44" hidden="1" x14ac:dyDescent="0.2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</row>
    <row r="186" spans="1:44" hidden="1" x14ac:dyDescent="0.2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</row>
    <row r="187" spans="1:44" hidden="1" x14ac:dyDescent="0.2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</row>
    <row r="188" spans="1:44" hidden="1" x14ac:dyDescent="0.2">
      <c r="A188" s="85"/>
      <c r="B188" s="85"/>
      <c r="C188" s="85"/>
      <c r="D188" s="85"/>
      <c r="E188" s="127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</row>
    <row r="189" spans="1:44" hidden="1" x14ac:dyDescent="0.2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</row>
    <row r="190" spans="1:44" hidden="1" x14ac:dyDescent="0.2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</row>
    <row r="191" spans="1:44" hidden="1" x14ac:dyDescent="0.2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</row>
    <row r="192" spans="1:44" hidden="1" x14ac:dyDescent="0.2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</row>
    <row r="193" spans="1:44" hidden="1" x14ac:dyDescent="0.2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</row>
    <row r="194" spans="1:44" hidden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</row>
    <row r="195" spans="1:44" hidden="1" x14ac:dyDescent="0.2">
      <c r="C195" s="441" t="b">
        <f>C92+C93=C168</f>
        <v>1</v>
      </c>
      <c r="D195" s="441" t="b">
        <f>D92+D93=D168</f>
        <v>1</v>
      </c>
      <c r="E195" s="441" t="b">
        <f>E92+E93=E168</f>
        <v>1</v>
      </c>
      <c r="F195" s="441" t="b">
        <f>F92+F93=F168</f>
        <v>1</v>
      </c>
    </row>
    <row r="196" spans="1:44" hidden="1" x14ac:dyDescent="0.2">
      <c r="D196" s="290"/>
      <c r="E196" s="290"/>
      <c r="F196" s="290"/>
    </row>
    <row r="197" spans="1:44" hidden="1" x14ac:dyDescent="0.2">
      <c r="D197" s="290"/>
    </row>
    <row r="198" spans="1:44" hidden="1" x14ac:dyDescent="0.2"/>
    <row r="199" spans="1:44" hidden="1" x14ac:dyDescent="0.2">
      <c r="C199" s="290">
        <v>3139552206</v>
      </c>
      <c r="D199" s="84">
        <v>1986368710</v>
      </c>
      <c r="E199" s="84">
        <v>1153183496</v>
      </c>
      <c r="F199" s="84">
        <v>800000</v>
      </c>
    </row>
    <row r="200" spans="1:44" hidden="1" x14ac:dyDescent="0.2">
      <c r="C200" s="290">
        <f>C168-C199</f>
        <v>270164183.80999994</v>
      </c>
      <c r="D200" s="290">
        <f>D168-D199</f>
        <v>68535110</v>
      </c>
      <c r="E200" s="290">
        <f>E168-E199</f>
        <v>201629073.80999994</v>
      </c>
      <c r="F200" s="290">
        <f>F168-F199</f>
        <v>28152273.809999999</v>
      </c>
    </row>
    <row r="201" spans="1:44" hidden="1" x14ac:dyDescent="0.2"/>
    <row r="202" spans="1:44" hidden="1" x14ac:dyDescent="0.2"/>
    <row r="203" spans="1:44" hidden="1" x14ac:dyDescent="0.2"/>
    <row r="204" spans="1:44" hidden="1" x14ac:dyDescent="0.2"/>
    <row r="205" spans="1:44" hidden="1" x14ac:dyDescent="0.2"/>
    <row r="206" spans="1:44" hidden="1" x14ac:dyDescent="0.2"/>
    <row r="207" spans="1:44" ht="22.15" customHeight="1" x14ac:dyDescent="0.2">
      <c r="A207" s="950" t="s">
        <v>1399</v>
      </c>
      <c r="B207" s="950"/>
      <c r="E207" s="951" t="s">
        <v>1400</v>
      </c>
    </row>
  </sheetData>
  <autoFilter ref="G1:G196">
    <filterColumn colId="0">
      <customFilters and="1">
        <customFilter operator="greaterThan" val="0"/>
      </customFilters>
    </filterColumn>
  </autoFilter>
  <mergeCells count="6">
    <mergeCell ref="C9:C10"/>
    <mergeCell ref="A4:E4"/>
    <mergeCell ref="E9:F9"/>
    <mergeCell ref="B9:B10"/>
    <mergeCell ref="D9:D10"/>
    <mergeCell ref="A9:A10"/>
  </mergeCells>
  <phoneticPr fontId="0" type="noConversion"/>
  <pageMargins left="0.78740157480314965" right="0.19685039370078741" top="0.23622047244094491" bottom="0.19685039370078741" header="0.19685039370078741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795"/>
  <sheetViews>
    <sheetView view="pageBreakPreview" zoomScale="54" zoomScaleNormal="65" zoomScaleSheetLayoutView="54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A736" sqref="A736:E737"/>
    </sheetView>
  </sheetViews>
  <sheetFormatPr defaultRowHeight="18.75" x14ac:dyDescent="0.3"/>
  <cols>
    <col min="1" max="1" width="26.5703125" style="149" customWidth="1"/>
    <col min="2" max="2" width="58.140625" style="225" customWidth="1"/>
    <col min="3" max="3" width="22.28515625" style="225" customWidth="1"/>
    <col min="4" max="4" width="22.7109375" style="225" customWidth="1"/>
    <col min="5" max="5" width="23" style="71" bestFit="1" customWidth="1"/>
    <col min="6" max="6" width="2.5703125" style="10" hidden="1" customWidth="1"/>
    <col min="7" max="7" width="27.7109375" style="10" hidden="1" customWidth="1"/>
    <col min="8" max="12" width="0" style="10" hidden="1" customWidth="1"/>
    <col min="13" max="16384" width="9.140625" style="10"/>
  </cols>
  <sheetData>
    <row r="1" spans="1:41" s="77" customFormat="1" ht="20.25" customHeight="1" x14ac:dyDescent="0.3">
      <c r="A1" s="841"/>
      <c r="B1" s="226"/>
      <c r="C1" s="226"/>
      <c r="D1" s="227" t="s">
        <v>79</v>
      </c>
      <c r="E1" s="71"/>
      <c r="F1" s="12"/>
      <c r="G1" s="12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77" customFormat="1" ht="18" customHeight="1" x14ac:dyDescent="0.3">
      <c r="A2" s="842"/>
      <c r="B2" s="228"/>
      <c r="C2" s="228"/>
      <c r="D2" s="227" t="s">
        <v>279</v>
      </c>
      <c r="E2" s="71"/>
      <c r="F2" s="12"/>
      <c r="G2" s="12">
        <v>1</v>
      </c>
      <c r="H2" s="12"/>
      <c r="I2" s="12"/>
      <c r="J2" s="277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s="77" customFormat="1" ht="18" customHeight="1" x14ac:dyDescent="0.3">
      <c r="A3" s="842"/>
      <c r="B3" s="228"/>
      <c r="C3" s="228"/>
      <c r="D3" s="483" t="s">
        <v>1290</v>
      </c>
      <c r="E3" s="484"/>
      <c r="F3" s="12"/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s="77" customFormat="1" ht="63.75" customHeight="1" x14ac:dyDescent="0.3">
      <c r="A4" s="1106" t="s">
        <v>1242</v>
      </c>
      <c r="B4" s="1106"/>
      <c r="C4" s="1106"/>
      <c r="D4" s="1106"/>
      <c r="E4" s="1107"/>
      <c r="F4" s="12"/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6.5" customHeight="1" x14ac:dyDescent="0.3">
      <c r="A5" s="843"/>
      <c r="B5" s="229"/>
      <c r="C5" s="229"/>
      <c r="D5" s="229"/>
      <c r="E5" s="89" t="s">
        <v>739</v>
      </c>
      <c r="G5" s="10">
        <v>1</v>
      </c>
    </row>
    <row r="6" spans="1:41" ht="54.75" customHeight="1" x14ac:dyDescent="0.3">
      <c r="A6" s="296" t="s">
        <v>80</v>
      </c>
      <c r="B6" s="586" t="s">
        <v>71</v>
      </c>
      <c r="C6" s="586" t="s">
        <v>741</v>
      </c>
      <c r="D6" s="146" t="s">
        <v>55</v>
      </c>
      <c r="E6" s="146" t="s">
        <v>56</v>
      </c>
      <c r="G6" s="10">
        <v>1</v>
      </c>
    </row>
    <row r="7" spans="1:41" ht="18" customHeight="1" x14ac:dyDescent="0.3">
      <c r="A7" s="907">
        <v>1</v>
      </c>
      <c r="B7" s="504">
        <v>2</v>
      </c>
      <c r="C7" s="504">
        <v>3</v>
      </c>
      <c r="D7" s="908">
        <v>4</v>
      </c>
      <c r="E7" s="909">
        <v>5</v>
      </c>
      <c r="G7" s="10">
        <v>1</v>
      </c>
    </row>
    <row r="8" spans="1:41" ht="112.5" x14ac:dyDescent="0.3">
      <c r="A8" s="1108" t="s">
        <v>1078</v>
      </c>
      <c r="B8" s="910" t="s">
        <v>1227</v>
      </c>
      <c r="C8" s="272">
        <f t="shared" ref="C8:C17" si="0">SUM(D8:E8)</f>
        <v>1599620</v>
      </c>
      <c r="D8" s="911">
        <f>799810+799810</f>
        <v>1599620</v>
      </c>
      <c r="E8" s="912"/>
      <c r="G8" s="10">
        <f>SUM(C8:E8)</f>
        <v>3199240</v>
      </c>
    </row>
    <row r="9" spans="1:41" ht="93.75" x14ac:dyDescent="0.3">
      <c r="A9" s="1109"/>
      <c r="B9" s="910" t="s">
        <v>1287</v>
      </c>
      <c r="C9" s="272">
        <f t="shared" si="0"/>
        <v>1671000</v>
      </c>
      <c r="D9" s="911">
        <f>835500+835500</f>
        <v>1671000</v>
      </c>
      <c r="E9" s="912"/>
      <c r="G9" s="10">
        <f t="shared" ref="G9:G72" si="1">SUM(C9:E9)</f>
        <v>3342000</v>
      </c>
    </row>
    <row r="10" spans="1:41" ht="18" hidden="1" customHeight="1" x14ac:dyDescent="0.3">
      <c r="A10" s="1110"/>
      <c r="B10" s="954"/>
      <c r="C10" s="953"/>
      <c r="D10" s="955"/>
      <c r="E10" s="845"/>
      <c r="G10" s="10">
        <f t="shared" si="1"/>
        <v>0</v>
      </c>
    </row>
    <row r="11" spans="1:41" ht="18" hidden="1" customHeight="1" x14ac:dyDescent="0.3">
      <c r="A11" s="1110"/>
      <c r="B11" s="954"/>
      <c r="C11" s="953"/>
      <c r="D11" s="955"/>
      <c r="E11" s="845"/>
      <c r="G11" s="10">
        <f t="shared" si="1"/>
        <v>0</v>
      </c>
    </row>
    <row r="12" spans="1:41" ht="18" hidden="1" customHeight="1" x14ac:dyDescent="0.3">
      <c r="A12" s="1110"/>
      <c r="B12" s="288"/>
      <c r="C12" s="447">
        <f t="shared" si="0"/>
        <v>0</v>
      </c>
      <c r="D12" s="844"/>
      <c r="E12" s="845"/>
      <c r="G12" s="10">
        <f t="shared" si="1"/>
        <v>0</v>
      </c>
    </row>
    <row r="13" spans="1:41" ht="18" hidden="1" customHeight="1" x14ac:dyDescent="0.3">
      <c r="A13" s="1110"/>
      <c r="B13" s="288"/>
      <c r="C13" s="447">
        <f t="shared" si="0"/>
        <v>0</v>
      </c>
      <c r="D13" s="844"/>
      <c r="E13" s="845"/>
      <c r="G13" s="10">
        <f t="shared" si="1"/>
        <v>0</v>
      </c>
    </row>
    <row r="14" spans="1:41" ht="18" hidden="1" customHeight="1" x14ac:dyDescent="0.3">
      <c r="A14" s="1110"/>
      <c r="B14" s="288"/>
      <c r="C14" s="447">
        <f t="shared" si="0"/>
        <v>0</v>
      </c>
      <c r="D14" s="844"/>
      <c r="E14" s="845"/>
      <c r="G14" s="10">
        <f t="shared" si="1"/>
        <v>0</v>
      </c>
    </row>
    <row r="15" spans="1:41" ht="18" hidden="1" customHeight="1" x14ac:dyDescent="0.3">
      <c r="A15" s="1110"/>
      <c r="B15" s="288"/>
      <c r="C15" s="447">
        <f t="shared" si="0"/>
        <v>0</v>
      </c>
      <c r="D15" s="844"/>
      <c r="E15" s="845"/>
      <c r="G15" s="10">
        <f t="shared" si="1"/>
        <v>0</v>
      </c>
    </row>
    <row r="16" spans="1:41" ht="18" hidden="1" customHeight="1" x14ac:dyDescent="0.3">
      <c r="A16" s="1110"/>
      <c r="B16" s="288"/>
      <c r="C16" s="447">
        <f t="shared" si="0"/>
        <v>0</v>
      </c>
      <c r="D16" s="844"/>
      <c r="E16" s="845"/>
      <c r="G16" s="10">
        <f t="shared" si="1"/>
        <v>0</v>
      </c>
    </row>
    <row r="17" spans="1:7" ht="18" hidden="1" customHeight="1" x14ac:dyDescent="0.3">
      <c r="A17" s="1110"/>
      <c r="B17" s="288"/>
      <c r="C17" s="447">
        <f t="shared" si="0"/>
        <v>0</v>
      </c>
      <c r="D17" s="844"/>
      <c r="E17" s="845"/>
      <c r="G17" s="10">
        <f t="shared" si="1"/>
        <v>0</v>
      </c>
    </row>
    <row r="18" spans="1:7" ht="18" customHeight="1" x14ac:dyDescent="0.3">
      <c r="A18" s="1111"/>
      <c r="B18" s="913" t="s">
        <v>742</v>
      </c>
      <c r="C18" s="914">
        <f>SUM(C8:C17)</f>
        <v>3270620</v>
      </c>
      <c r="D18" s="914">
        <f>SUM(D8:D17)</f>
        <v>3270620</v>
      </c>
      <c r="E18" s="914">
        <f>SUM(E8:E17)</f>
        <v>0</v>
      </c>
      <c r="G18" s="10">
        <f t="shared" si="1"/>
        <v>6541240</v>
      </c>
    </row>
    <row r="19" spans="1:7" ht="18" hidden="1" customHeight="1" x14ac:dyDescent="0.3">
      <c r="A19" s="1112" t="s">
        <v>1087</v>
      </c>
      <c r="B19" s="288"/>
      <c r="C19" s="447">
        <f>SUM(D19:E19)</f>
        <v>0</v>
      </c>
      <c r="D19" s="844"/>
      <c r="E19" s="845"/>
      <c r="G19" s="10">
        <f t="shared" si="1"/>
        <v>0</v>
      </c>
    </row>
    <row r="20" spans="1:7" ht="18" hidden="1" customHeight="1" x14ac:dyDescent="0.3">
      <c r="A20" s="1110"/>
      <c r="B20" s="288"/>
      <c r="C20" s="447">
        <f t="shared" ref="C20:C28" si="2">SUM(D20:E20)</f>
        <v>0</v>
      </c>
      <c r="D20" s="844"/>
      <c r="E20" s="845"/>
      <c r="G20" s="10">
        <f t="shared" si="1"/>
        <v>0</v>
      </c>
    </row>
    <row r="21" spans="1:7" ht="18" hidden="1" customHeight="1" x14ac:dyDescent="0.3">
      <c r="A21" s="1110"/>
      <c r="B21" s="288"/>
      <c r="C21" s="447">
        <f t="shared" si="2"/>
        <v>0</v>
      </c>
      <c r="D21" s="844"/>
      <c r="E21" s="845"/>
      <c r="G21" s="10">
        <f t="shared" si="1"/>
        <v>0</v>
      </c>
    </row>
    <row r="22" spans="1:7" ht="18" hidden="1" customHeight="1" x14ac:dyDescent="0.3">
      <c r="A22" s="1110"/>
      <c r="B22" s="288"/>
      <c r="C22" s="447">
        <f t="shared" si="2"/>
        <v>0</v>
      </c>
      <c r="D22" s="844"/>
      <c r="E22" s="845"/>
      <c r="G22" s="10">
        <f t="shared" si="1"/>
        <v>0</v>
      </c>
    </row>
    <row r="23" spans="1:7" ht="18" hidden="1" customHeight="1" x14ac:dyDescent="0.3">
      <c r="A23" s="1110"/>
      <c r="B23" s="288"/>
      <c r="C23" s="447">
        <f t="shared" si="2"/>
        <v>0</v>
      </c>
      <c r="D23" s="844"/>
      <c r="E23" s="845"/>
      <c r="G23" s="10">
        <f t="shared" si="1"/>
        <v>0</v>
      </c>
    </row>
    <row r="24" spans="1:7" ht="18" hidden="1" customHeight="1" x14ac:dyDescent="0.3">
      <c r="A24" s="1110"/>
      <c r="B24" s="288"/>
      <c r="C24" s="447">
        <f t="shared" si="2"/>
        <v>0</v>
      </c>
      <c r="D24" s="844"/>
      <c r="E24" s="845"/>
      <c r="G24" s="10">
        <f t="shared" si="1"/>
        <v>0</v>
      </c>
    </row>
    <row r="25" spans="1:7" ht="18" hidden="1" customHeight="1" x14ac:dyDescent="0.3">
      <c r="A25" s="1110"/>
      <c r="B25" s="288"/>
      <c r="C25" s="447">
        <f t="shared" si="2"/>
        <v>0</v>
      </c>
      <c r="D25" s="844"/>
      <c r="E25" s="845"/>
      <c r="G25" s="10">
        <f t="shared" si="1"/>
        <v>0</v>
      </c>
    </row>
    <row r="26" spans="1:7" ht="18" hidden="1" customHeight="1" x14ac:dyDescent="0.3">
      <c r="A26" s="1110"/>
      <c r="B26" s="288"/>
      <c r="C26" s="447">
        <f t="shared" si="2"/>
        <v>0</v>
      </c>
      <c r="D26" s="844"/>
      <c r="E26" s="845"/>
      <c r="G26" s="10">
        <f t="shared" si="1"/>
        <v>0</v>
      </c>
    </row>
    <row r="27" spans="1:7" ht="18" hidden="1" customHeight="1" x14ac:dyDescent="0.3">
      <c r="A27" s="1110"/>
      <c r="B27" s="288"/>
      <c r="C27" s="447">
        <f t="shared" si="2"/>
        <v>0</v>
      </c>
      <c r="D27" s="844"/>
      <c r="E27" s="845"/>
      <c r="G27" s="10">
        <f t="shared" si="1"/>
        <v>0</v>
      </c>
    </row>
    <row r="28" spans="1:7" ht="18" hidden="1" customHeight="1" x14ac:dyDescent="0.3">
      <c r="A28" s="1110"/>
      <c r="B28" s="288"/>
      <c r="C28" s="447">
        <f t="shared" si="2"/>
        <v>0</v>
      </c>
      <c r="D28" s="844"/>
      <c r="E28" s="845"/>
      <c r="G28" s="10">
        <f t="shared" si="1"/>
        <v>0</v>
      </c>
    </row>
    <row r="29" spans="1:7" ht="18" hidden="1" customHeight="1" x14ac:dyDescent="0.3">
      <c r="A29" s="1113"/>
      <c r="B29" s="853" t="s">
        <v>742</v>
      </c>
      <c r="C29" s="854">
        <f>SUM(C19:C28)</f>
        <v>0</v>
      </c>
      <c r="D29" s="854">
        <f>SUM(D19:D28)</f>
        <v>0</v>
      </c>
      <c r="E29" s="854">
        <f>SUM(E19:E28)</f>
        <v>0</v>
      </c>
      <c r="G29" s="10">
        <f t="shared" si="1"/>
        <v>0</v>
      </c>
    </row>
    <row r="30" spans="1:7" ht="18" hidden="1" customHeight="1" x14ac:dyDescent="0.3">
      <c r="A30" s="1112" t="s">
        <v>1088</v>
      </c>
      <c r="B30" s="288"/>
      <c r="C30" s="447">
        <f>SUM(D30:E30)</f>
        <v>0</v>
      </c>
      <c r="D30" s="844"/>
      <c r="E30" s="845"/>
      <c r="G30" s="10">
        <f t="shared" si="1"/>
        <v>0</v>
      </c>
    </row>
    <row r="31" spans="1:7" ht="18" hidden="1" customHeight="1" x14ac:dyDescent="0.3">
      <c r="A31" s="1110"/>
      <c r="B31" s="288"/>
      <c r="C31" s="447">
        <f t="shared" ref="C31:C39" si="3">SUM(D31:E31)</f>
        <v>0</v>
      </c>
      <c r="D31" s="844"/>
      <c r="E31" s="845"/>
      <c r="G31" s="10">
        <f t="shared" si="1"/>
        <v>0</v>
      </c>
    </row>
    <row r="32" spans="1:7" ht="18" hidden="1" customHeight="1" x14ac:dyDescent="0.3">
      <c r="A32" s="1110"/>
      <c r="B32" s="288"/>
      <c r="C32" s="447">
        <f t="shared" si="3"/>
        <v>0</v>
      </c>
      <c r="D32" s="844"/>
      <c r="E32" s="845"/>
      <c r="G32" s="10">
        <f t="shared" si="1"/>
        <v>0</v>
      </c>
    </row>
    <row r="33" spans="1:7" ht="18" hidden="1" customHeight="1" x14ac:dyDescent="0.3">
      <c r="A33" s="1110"/>
      <c r="B33" s="288"/>
      <c r="C33" s="447">
        <f t="shared" si="3"/>
        <v>0</v>
      </c>
      <c r="D33" s="844"/>
      <c r="E33" s="845"/>
      <c r="G33" s="10">
        <f t="shared" si="1"/>
        <v>0</v>
      </c>
    </row>
    <row r="34" spans="1:7" ht="18" hidden="1" customHeight="1" x14ac:dyDescent="0.3">
      <c r="A34" s="1110"/>
      <c r="B34" s="288"/>
      <c r="C34" s="447">
        <f t="shared" si="3"/>
        <v>0</v>
      </c>
      <c r="D34" s="844"/>
      <c r="E34" s="845"/>
      <c r="G34" s="10">
        <f t="shared" si="1"/>
        <v>0</v>
      </c>
    </row>
    <row r="35" spans="1:7" ht="18" hidden="1" customHeight="1" x14ac:dyDescent="0.3">
      <c r="A35" s="1110"/>
      <c r="B35" s="288"/>
      <c r="C35" s="447">
        <f t="shared" si="3"/>
        <v>0</v>
      </c>
      <c r="D35" s="844"/>
      <c r="E35" s="845"/>
      <c r="G35" s="10">
        <f t="shared" si="1"/>
        <v>0</v>
      </c>
    </row>
    <row r="36" spans="1:7" ht="18" hidden="1" customHeight="1" x14ac:dyDescent="0.3">
      <c r="A36" s="1110"/>
      <c r="B36" s="288"/>
      <c r="C36" s="447">
        <f t="shared" si="3"/>
        <v>0</v>
      </c>
      <c r="D36" s="844"/>
      <c r="E36" s="845"/>
      <c r="G36" s="10">
        <f t="shared" si="1"/>
        <v>0</v>
      </c>
    </row>
    <row r="37" spans="1:7" ht="18" hidden="1" customHeight="1" x14ac:dyDescent="0.3">
      <c r="A37" s="1110"/>
      <c r="B37" s="288"/>
      <c r="C37" s="447">
        <f t="shared" si="3"/>
        <v>0</v>
      </c>
      <c r="D37" s="844"/>
      <c r="E37" s="845"/>
      <c r="G37" s="10">
        <f t="shared" si="1"/>
        <v>0</v>
      </c>
    </row>
    <row r="38" spans="1:7" ht="18" hidden="1" customHeight="1" x14ac:dyDescent="0.3">
      <c r="A38" s="1110"/>
      <c r="B38" s="288"/>
      <c r="C38" s="447">
        <f t="shared" si="3"/>
        <v>0</v>
      </c>
      <c r="D38" s="844"/>
      <c r="E38" s="845"/>
      <c r="G38" s="10">
        <f t="shared" si="1"/>
        <v>0</v>
      </c>
    </row>
    <row r="39" spans="1:7" ht="18" hidden="1" customHeight="1" x14ac:dyDescent="0.3">
      <c r="A39" s="1110"/>
      <c r="B39" s="288"/>
      <c r="C39" s="447">
        <f t="shared" si="3"/>
        <v>0</v>
      </c>
      <c r="D39" s="844"/>
      <c r="E39" s="845"/>
      <c r="G39" s="10">
        <f t="shared" si="1"/>
        <v>0</v>
      </c>
    </row>
    <row r="40" spans="1:7" ht="18" hidden="1" customHeight="1" x14ac:dyDescent="0.3">
      <c r="A40" s="1113"/>
      <c r="B40" s="853" t="s">
        <v>742</v>
      </c>
      <c r="C40" s="854">
        <f>SUM(C30:C39)</f>
        <v>0</v>
      </c>
      <c r="D40" s="854">
        <f>SUM(D30:D39)</f>
        <v>0</v>
      </c>
      <c r="E40" s="854">
        <f>SUM(E30:E39)</f>
        <v>0</v>
      </c>
      <c r="G40" s="10">
        <f t="shared" si="1"/>
        <v>0</v>
      </c>
    </row>
    <row r="41" spans="1:7" ht="18" hidden="1" customHeight="1" x14ac:dyDescent="0.3">
      <c r="A41" s="1112" t="s">
        <v>1089</v>
      </c>
      <c r="B41" s="288"/>
      <c r="C41" s="447">
        <f>SUM(D41:E41)</f>
        <v>0</v>
      </c>
      <c r="D41" s="844"/>
      <c r="E41" s="845"/>
      <c r="G41" s="10">
        <f t="shared" si="1"/>
        <v>0</v>
      </c>
    </row>
    <row r="42" spans="1:7" ht="18" hidden="1" customHeight="1" x14ac:dyDescent="0.3">
      <c r="A42" s="1110"/>
      <c r="B42" s="288"/>
      <c r="C42" s="447">
        <f t="shared" ref="C42:C50" si="4">SUM(D42:E42)</f>
        <v>0</v>
      </c>
      <c r="D42" s="844"/>
      <c r="E42" s="845"/>
      <c r="G42" s="10">
        <f t="shared" si="1"/>
        <v>0</v>
      </c>
    </row>
    <row r="43" spans="1:7" ht="18" hidden="1" customHeight="1" x14ac:dyDescent="0.3">
      <c r="A43" s="1110"/>
      <c r="B43" s="288"/>
      <c r="C43" s="447">
        <f t="shared" si="4"/>
        <v>0</v>
      </c>
      <c r="D43" s="844"/>
      <c r="E43" s="845"/>
      <c r="G43" s="10">
        <f t="shared" si="1"/>
        <v>0</v>
      </c>
    </row>
    <row r="44" spans="1:7" ht="18" hidden="1" customHeight="1" x14ac:dyDescent="0.3">
      <c r="A44" s="1110"/>
      <c r="B44" s="288"/>
      <c r="C44" s="447">
        <f t="shared" si="4"/>
        <v>0</v>
      </c>
      <c r="D44" s="844"/>
      <c r="E44" s="845"/>
      <c r="G44" s="10">
        <f t="shared" si="1"/>
        <v>0</v>
      </c>
    </row>
    <row r="45" spans="1:7" ht="18" hidden="1" customHeight="1" x14ac:dyDescent="0.3">
      <c r="A45" s="1110"/>
      <c r="B45" s="288"/>
      <c r="C45" s="447">
        <f t="shared" si="4"/>
        <v>0</v>
      </c>
      <c r="D45" s="844"/>
      <c r="E45" s="845"/>
      <c r="G45" s="10">
        <f t="shared" si="1"/>
        <v>0</v>
      </c>
    </row>
    <row r="46" spans="1:7" ht="18" hidden="1" customHeight="1" x14ac:dyDescent="0.3">
      <c r="A46" s="1110"/>
      <c r="B46" s="288"/>
      <c r="C46" s="447">
        <f t="shared" si="4"/>
        <v>0</v>
      </c>
      <c r="D46" s="844"/>
      <c r="E46" s="845"/>
      <c r="G46" s="10">
        <f t="shared" si="1"/>
        <v>0</v>
      </c>
    </row>
    <row r="47" spans="1:7" ht="18" hidden="1" customHeight="1" x14ac:dyDescent="0.3">
      <c r="A47" s="1110"/>
      <c r="B47" s="288"/>
      <c r="C47" s="447">
        <f t="shared" si="4"/>
        <v>0</v>
      </c>
      <c r="D47" s="844"/>
      <c r="E47" s="845"/>
      <c r="G47" s="10">
        <f t="shared" si="1"/>
        <v>0</v>
      </c>
    </row>
    <row r="48" spans="1:7" ht="18" hidden="1" customHeight="1" x14ac:dyDescent="0.3">
      <c r="A48" s="1110"/>
      <c r="B48" s="288"/>
      <c r="C48" s="447">
        <f t="shared" si="4"/>
        <v>0</v>
      </c>
      <c r="D48" s="844"/>
      <c r="E48" s="845"/>
      <c r="G48" s="10">
        <f t="shared" si="1"/>
        <v>0</v>
      </c>
    </row>
    <row r="49" spans="1:7" ht="18" hidden="1" customHeight="1" x14ac:dyDescent="0.3">
      <c r="A49" s="1110"/>
      <c r="B49" s="288"/>
      <c r="C49" s="447">
        <f t="shared" si="4"/>
        <v>0</v>
      </c>
      <c r="D49" s="844"/>
      <c r="E49" s="845"/>
      <c r="G49" s="10">
        <f t="shared" si="1"/>
        <v>0</v>
      </c>
    </row>
    <row r="50" spans="1:7" ht="18" hidden="1" customHeight="1" x14ac:dyDescent="0.3">
      <c r="A50" s="1110"/>
      <c r="B50" s="288"/>
      <c r="C50" s="447">
        <f t="shared" si="4"/>
        <v>0</v>
      </c>
      <c r="D50" s="844"/>
      <c r="E50" s="845"/>
      <c r="G50" s="10">
        <f t="shared" si="1"/>
        <v>0</v>
      </c>
    </row>
    <row r="51" spans="1:7" ht="18" hidden="1" customHeight="1" x14ac:dyDescent="0.3">
      <c r="A51" s="1113"/>
      <c r="B51" s="853" t="s">
        <v>742</v>
      </c>
      <c r="C51" s="854">
        <f>SUM(C41:C50)</f>
        <v>0</v>
      </c>
      <c r="D51" s="854">
        <f>SUM(D41:D50)</f>
        <v>0</v>
      </c>
      <c r="E51" s="854">
        <f>SUM(E41:E50)</f>
        <v>0</v>
      </c>
      <c r="G51" s="10">
        <f t="shared" si="1"/>
        <v>0</v>
      </c>
    </row>
    <row r="52" spans="1:7" ht="18" hidden="1" customHeight="1" x14ac:dyDescent="0.3">
      <c r="A52" s="1112" t="s">
        <v>1090</v>
      </c>
      <c r="B52" s="288"/>
      <c r="C52" s="447">
        <f>SUM(D52:E52)</f>
        <v>0</v>
      </c>
      <c r="D52" s="844"/>
      <c r="E52" s="845"/>
      <c r="G52" s="10">
        <f t="shared" si="1"/>
        <v>0</v>
      </c>
    </row>
    <row r="53" spans="1:7" ht="18" hidden="1" customHeight="1" x14ac:dyDescent="0.3">
      <c r="A53" s="1110"/>
      <c r="B53" s="288"/>
      <c r="C53" s="447">
        <f t="shared" ref="C53:C61" si="5">SUM(D53:E53)</f>
        <v>0</v>
      </c>
      <c r="D53" s="844"/>
      <c r="E53" s="845"/>
      <c r="G53" s="10">
        <f t="shared" si="1"/>
        <v>0</v>
      </c>
    </row>
    <row r="54" spans="1:7" ht="18" hidden="1" customHeight="1" x14ac:dyDescent="0.3">
      <c r="A54" s="1110"/>
      <c r="B54" s="288"/>
      <c r="C54" s="447">
        <f t="shared" si="5"/>
        <v>0</v>
      </c>
      <c r="D54" s="844"/>
      <c r="E54" s="845"/>
      <c r="G54" s="10">
        <f t="shared" si="1"/>
        <v>0</v>
      </c>
    </row>
    <row r="55" spans="1:7" ht="18" hidden="1" customHeight="1" x14ac:dyDescent="0.3">
      <c r="A55" s="1110"/>
      <c r="B55" s="288"/>
      <c r="C55" s="447">
        <f t="shared" si="5"/>
        <v>0</v>
      </c>
      <c r="D55" s="844"/>
      <c r="E55" s="845"/>
      <c r="G55" s="10">
        <f t="shared" si="1"/>
        <v>0</v>
      </c>
    </row>
    <row r="56" spans="1:7" ht="18" hidden="1" customHeight="1" x14ac:dyDescent="0.3">
      <c r="A56" s="1110"/>
      <c r="B56" s="288"/>
      <c r="C56" s="447">
        <f t="shared" si="5"/>
        <v>0</v>
      </c>
      <c r="D56" s="844"/>
      <c r="E56" s="845"/>
      <c r="G56" s="10">
        <f t="shared" si="1"/>
        <v>0</v>
      </c>
    </row>
    <row r="57" spans="1:7" ht="18" hidden="1" customHeight="1" x14ac:dyDescent="0.3">
      <c r="A57" s="1110"/>
      <c r="B57" s="288"/>
      <c r="C57" s="447">
        <f t="shared" si="5"/>
        <v>0</v>
      </c>
      <c r="D57" s="844"/>
      <c r="E57" s="845"/>
      <c r="G57" s="10">
        <f t="shared" si="1"/>
        <v>0</v>
      </c>
    </row>
    <row r="58" spans="1:7" ht="18" hidden="1" customHeight="1" x14ac:dyDescent="0.3">
      <c r="A58" s="1110"/>
      <c r="B58" s="288"/>
      <c r="C58" s="447">
        <f t="shared" si="5"/>
        <v>0</v>
      </c>
      <c r="D58" s="844"/>
      <c r="E58" s="845"/>
      <c r="G58" s="10">
        <f t="shared" si="1"/>
        <v>0</v>
      </c>
    </row>
    <row r="59" spans="1:7" ht="18" hidden="1" customHeight="1" x14ac:dyDescent="0.3">
      <c r="A59" s="1110"/>
      <c r="B59" s="288"/>
      <c r="C59" s="447">
        <f t="shared" si="5"/>
        <v>0</v>
      </c>
      <c r="D59" s="844"/>
      <c r="E59" s="845"/>
      <c r="G59" s="10">
        <f t="shared" si="1"/>
        <v>0</v>
      </c>
    </row>
    <row r="60" spans="1:7" ht="18" hidden="1" customHeight="1" x14ac:dyDescent="0.3">
      <c r="A60" s="1110"/>
      <c r="B60" s="288"/>
      <c r="C60" s="447">
        <f t="shared" si="5"/>
        <v>0</v>
      </c>
      <c r="D60" s="844"/>
      <c r="E60" s="845"/>
      <c r="G60" s="10">
        <f t="shared" si="1"/>
        <v>0</v>
      </c>
    </row>
    <row r="61" spans="1:7" ht="18" hidden="1" customHeight="1" x14ac:dyDescent="0.3">
      <c r="A61" s="1110"/>
      <c r="B61" s="288"/>
      <c r="C61" s="447">
        <f t="shared" si="5"/>
        <v>0</v>
      </c>
      <c r="D61" s="844"/>
      <c r="E61" s="845"/>
      <c r="G61" s="10">
        <f t="shared" si="1"/>
        <v>0</v>
      </c>
    </row>
    <row r="62" spans="1:7" ht="18" hidden="1" customHeight="1" x14ac:dyDescent="0.3">
      <c r="A62" s="1113"/>
      <c r="B62" s="853" t="s">
        <v>742</v>
      </c>
      <c r="C62" s="854">
        <f>SUM(C52:C61)</f>
        <v>0</v>
      </c>
      <c r="D62" s="854">
        <f>SUM(D52:D61)</f>
        <v>0</v>
      </c>
      <c r="E62" s="854">
        <f>SUM(E52:E61)</f>
        <v>0</v>
      </c>
      <c r="G62" s="10">
        <f t="shared" si="1"/>
        <v>0</v>
      </c>
    </row>
    <row r="63" spans="1:7" ht="18" hidden="1" customHeight="1" x14ac:dyDescent="0.3">
      <c r="A63" s="1112" t="s">
        <v>1091</v>
      </c>
      <c r="B63" s="288"/>
      <c r="C63" s="447">
        <f>SUM(D63:E63)</f>
        <v>0</v>
      </c>
      <c r="D63" s="844"/>
      <c r="E63" s="845"/>
      <c r="G63" s="10">
        <f t="shared" si="1"/>
        <v>0</v>
      </c>
    </row>
    <row r="64" spans="1:7" ht="18" hidden="1" customHeight="1" x14ac:dyDescent="0.3">
      <c r="A64" s="1110"/>
      <c r="B64" s="288"/>
      <c r="C64" s="447">
        <f t="shared" ref="C64:C72" si="6">SUM(D64:E64)</f>
        <v>0</v>
      </c>
      <c r="D64" s="844"/>
      <c r="E64" s="845"/>
      <c r="G64" s="10">
        <f t="shared" si="1"/>
        <v>0</v>
      </c>
    </row>
    <row r="65" spans="1:7" ht="18" hidden="1" customHeight="1" x14ac:dyDescent="0.3">
      <c r="A65" s="1110"/>
      <c r="B65" s="288"/>
      <c r="C65" s="447">
        <f t="shared" si="6"/>
        <v>0</v>
      </c>
      <c r="D65" s="844"/>
      <c r="E65" s="845"/>
      <c r="G65" s="10">
        <f t="shared" si="1"/>
        <v>0</v>
      </c>
    </row>
    <row r="66" spans="1:7" ht="18" hidden="1" customHeight="1" x14ac:dyDescent="0.3">
      <c r="A66" s="1110"/>
      <c r="B66" s="288"/>
      <c r="C66" s="447">
        <f t="shared" si="6"/>
        <v>0</v>
      </c>
      <c r="D66" s="844"/>
      <c r="E66" s="845"/>
      <c r="G66" s="10">
        <f t="shared" si="1"/>
        <v>0</v>
      </c>
    </row>
    <row r="67" spans="1:7" ht="18" hidden="1" customHeight="1" x14ac:dyDescent="0.3">
      <c r="A67" s="1110"/>
      <c r="B67" s="288"/>
      <c r="C67" s="447">
        <f t="shared" si="6"/>
        <v>0</v>
      </c>
      <c r="D67" s="844"/>
      <c r="E67" s="845"/>
      <c r="G67" s="10">
        <f t="shared" si="1"/>
        <v>0</v>
      </c>
    </row>
    <row r="68" spans="1:7" ht="18" hidden="1" customHeight="1" x14ac:dyDescent="0.3">
      <c r="A68" s="1110"/>
      <c r="B68" s="288"/>
      <c r="C68" s="447">
        <f t="shared" si="6"/>
        <v>0</v>
      </c>
      <c r="D68" s="844"/>
      <c r="E68" s="845"/>
      <c r="G68" s="10">
        <f t="shared" si="1"/>
        <v>0</v>
      </c>
    </row>
    <row r="69" spans="1:7" ht="18" hidden="1" customHeight="1" x14ac:dyDescent="0.3">
      <c r="A69" s="1110"/>
      <c r="B69" s="288"/>
      <c r="C69" s="447">
        <f t="shared" si="6"/>
        <v>0</v>
      </c>
      <c r="D69" s="844"/>
      <c r="E69" s="845"/>
      <c r="G69" s="10">
        <f t="shared" si="1"/>
        <v>0</v>
      </c>
    </row>
    <row r="70" spans="1:7" ht="18" hidden="1" customHeight="1" x14ac:dyDescent="0.3">
      <c r="A70" s="1110"/>
      <c r="B70" s="288"/>
      <c r="C70" s="447">
        <f t="shared" si="6"/>
        <v>0</v>
      </c>
      <c r="D70" s="844"/>
      <c r="E70" s="845"/>
      <c r="G70" s="10">
        <f t="shared" si="1"/>
        <v>0</v>
      </c>
    </row>
    <row r="71" spans="1:7" ht="18" hidden="1" customHeight="1" x14ac:dyDescent="0.3">
      <c r="A71" s="1110"/>
      <c r="B71" s="288"/>
      <c r="C71" s="447">
        <f t="shared" si="6"/>
        <v>0</v>
      </c>
      <c r="D71" s="844"/>
      <c r="E71" s="845"/>
      <c r="G71" s="10">
        <f t="shared" si="1"/>
        <v>0</v>
      </c>
    </row>
    <row r="72" spans="1:7" ht="18" hidden="1" customHeight="1" x14ac:dyDescent="0.3">
      <c r="A72" s="1110"/>
      <c r="B72" s="288"/>
      <c r="C72" s="447">
        <f t="shared" si="6"/>
        <v>0</v>
      </c>
      <c r="D72" s="844"/>
      <c r="E72" s="845"/>
      <c r="G72" s="10">
        <f t="shared" si="1"/>
        <v>0</v>
      </c>
    </row>
    <row r="73" spans="1:7" ht="18" hidden="1" customHeight="1" x14ac:dyDescent="0.3">
      <c r="A73" s="1113"/>
      <c r="B73" s="853" t="s">
        <v>742</v>
      </c>
      <c r="C73" s="854">
        <f>SUM(C63:C72)</f>
        <v>0</v>
      </c>
      <c r="D73" s="854">
        <f>SUM(D63:D72)</f>
        <v>0</v>
      </c>
      <c r="E73" s="854">
        <f>SUM(E63:E72)</f>
        <v>0</v>
      </c>
      <c r="G73" s="10">
        <f t="shared" ref="G73:G136" si="7">SUM(C73:E73)</f>
        <v>0</v>
      </c>
    </row>
    <row r="74" spans="1:7" ht="18" hidden="1" customHeight="1" x14ac:dyDescent="0.3">
      <c r="A74" s="1112" t="s">
        <v>1092</v>
      </c>
      <c r="B74" s="288"/>
      <c r="C74" s="447">
        <f>SUM(D74:E74)</f>
        <v>0</v>
      </c>
      <c r="D74" s="844"/>
      <c r="E74" s="845"/>
      <c r="G74" s="10">
        <f t="shared" si="7"/>
        <v>0</v>
      </c>
    </row>
    <row r="75" spans="1:7" ht="18" hidden="1" customHeight="1" x14ac:dyDescent="0.3">
      <c r="A75" s="1110"/>
      <c r="B75" s="288"/>
      <c r="C75" s="447">
        <f t="shared" ref="C75:C83" si="8">SUM(D75:E75)</f>
        <v>0</v>
      </c>
      <c r="D75" s="844"/>
      <c r="E75" s="845"/>
      <c r="G75" s="10">
        <f t="shared" si="7"/>
        <v>0</v>
      </c>
    </row>
    <row r="76" spans="1:7" ht="18" hidden="1" customHeight="1" x14ac:dyDescent="0.3">
      <c r="A76" s="1110"/>
      <c r="B76" s="288"/>
      <c r="C76" s="447">
        <f t="shared" si="8"/>
        <v>0</v>
      </c>
      <c r="D76" s="844"/>
      <c r="E76" s="845"/>
      <c r="G76" s="10">
        <f t="shared" si="7"/>
        <v>0</v>
      </c>
    </row>
    <row r="77" spans="1:7" ht="18" hidden="1" customHeight="1" x14ac:dyDescent="0.3">
      <c r="A77" s="1110"/>
      <c r="B77" s="288"/>
      <c r="C77" s="447">
        <f t="shared" si="8"/>
        <v>0</v>
      </c>
      <c r="D77" s="844"/>
      <c r="E77" s="845"/>
      <c r="G77" s="10">
        <f t="shared" si="7"/>
        <v>0</v>
      </c>
    </row>
    <row r="78" spans="1:7" ht="18" hidden="1" customHeight="1" x14ac:dyDescent="0.3">
      <c r="A78" s="1110"/>
      <c r="B78" s="288"/>
      <c r="C78" s="447">
        <f t="shared" si="8"/>
        <v>0</v>
      </c>
      <c r="D78" s="844"/>
      <c r="E78" s="845"/>
      <c r="G78" s="10">
        <f t="shared" si="7"/>
        <v>0</v>
      </c>
    </row>
    <row r="79" spans="1:7" ht="18" hidden="1" customHeight="1" x14ac:dyDescent="0.3">
      <c r="A79" s="1110"/>
      <c r="B79" s="288"/>
      <c r="C79" s="447">
        <f t="shared" si="8"/>
        <v>0</v>
      </c>
      <c r="D79" s="844"/>
      <c r="E79" s="845"/>
      <c r="G79" s="10">
        <f t="shared" si="7"/>
        <v>0</v>
      </c>
    </row>
    <row r="80" spans="1:7" ht="18" hidden="1" customHeight="1" x14ac:dyDescent="0.3">
      <c r="A80" s="1110"/>
      <c r="B80" s="288"/>
      <c r="C80" s="447">
        <f t="shared" si="8"/>
        <v>0</v>
      </c>
      <c r="D80" s="844"/>
      <c r="E80" s="845"/>
      <c r="G80" s="10">
        <f t="shared" si="7"/>
        <v>0</v>
      </c>
    </row>
    <row r="81" spans="1:7" ht="18" hidden="1" customHeight="1" x14ac:dyDescent="0.3">
      <c r="A81" s="1110"/>
      <c r="B81" s="288"/>
      <c r="C81" s="447">
        <f t="shared" si="8"/>
        <v>0</v>
      </c>
      <c r="D81" s="844"/>
      <c r="E81" s="845"/>
      <c r="G81" s="10">
        <f t="shared" si="7"/>
        <v>0</v>
      </c>
    </row>
    <row r="82" spans="1:7" ht="18" hidden="1" customHeight="1" x14ac:dyDescent="0.3">
      <c r="A82" s="1110"/>
      <c r="B82" s="288"/>
      <c r="C82" s="447">
        <f t="shared" si="8"/>
        <v>0</v>
      </c>
      <c r="D82" s="844"/>
      <c r="E82" s="845"/>
      <c r="G82" s="10">
        <f t="shared" si="7"/>
        <v>0</v>
      </c>
    </row>
    <row r="83" spans="1:7" ht="18" hidden="1" customHeight="1" x14ac:dyDescent="0.3">
      <c r="A83" s="1110"/>
      <c r="B83" s="288"/>
      <c r="C83" s="447">
        <f t="shared" si="8"/>
        <v>0</v>
      </c>
      <c r="D83" s="844"/>
      <c r="E83" s="845"/>
      <c r="G83" s="10">
        <f t="shared" si="7"/>
        <v>0</v>
      </c>
    </row>
    <row r="84" spans="1:7" ht="18" hidden="1" customHeight="1" x14ac:dyDescent="0.3">
      <c r="A84" s="1113"/>
      <c r="B84" s="853" t="s">
        <v>742</v>
      </c>
      <c r="C84" s="854">
        <f>SUM(C74:C83)</f>
        <v>0</v>
      </c>
      <c r="D84" s="854">
        <f>SUM(D74:D83)</f>
        <v>0</v>
      </c>
      <c r="E84" s="854">
        <f>SUM(E74:E83)</f>
        <v>0</v>
      </c>
      <c r="G84" s="10">
        <f t="shared" si="7"/>
        <v>0</v>
      </c>
    </row>
    <row r="85" spans="1:7" ht="18" hidden="1" customHeight="1" x14ac:dyDescent="0.3">
      <c r="A85" s="1112" t="s">
        <v>1093</v>
      </c>
      <c r="B85" s="288"/>
      <c r="C85" s="447">
        <f>SUM(D85:E85)</f>
        <v>0</v>
      </c>
      <c r="D85" s="844"/>
      <c r="E85" s="845"/>
      <c r="G85" s="10">
        <f t="shared" si="7"/>
        <v>0</v>
      </c>
    </row>
    <row r="86" spans="1:7" ht="18" hidden="1" customHeight="1" x14ac:dyDescent="0.3">
      <c r="A86" s="1110"/>
      <c r="B86" s="288"/>
      <c r="C86" s="447">
        <f t="shared" ref="C86:C94" si="9">SUM(D86:E86)</f>
        <v>0</v>
      </c>
      <c r="D86" s="844"/>
      <c r="E86" s="845"/>
      <c r="G86" s="10">
        <f t="shared" si="7"/>
        <v>0</v>
      </c>
    </row>
    <row r="87" spans="1:7" ht="18" hidden="1" customHeight="1" x14ac:dyDescent="0.3">
      <c r="A87" s="1110"/>
      <c r="B87" s="288"/>
      <c r="C87" s="447">
        <f t="shared" si="9"/>
        <v>0</v>
      </c>
      <c r="D87" s="844"/>
      <c r="E87" s="845"/>
      <c r="G87" s="10">
        <f t="shared" si="7"/>
        <v>0</v>
      </c>
    </row>
    <row r="88" spans="1:7" ht="18" hidden="1" customHeight="1" x14ac:dyDescent="0.3">
      <c r="A88" s="1110"/>
      <c r="B88" s="288"/>
      <c r="C88" s="447">
        <f t="shared" si="9"/>
        <v>0</v>
      </c>
      <c r="D88" s="844"/>
      <c r="E88" s="845"/>
      <c r="G88" s="10">
        <f t="shared" si="7"/>
        <v>0</v>
      </c>
    </row>
    <row r="89" spans="1:7" ht="18" hidden="1" customHeight="1" x14ac:dyDescent="0.3">
      <c r="A89" s="1110"/>
      <c r="B89" s="288"/>
      <c r="C89" s="447">
        <f t="shared" si="9"/>
        <v>0</v>
      </c>
      <c r="D89" s="844"/>
      <c r="E89" s="845"/>
      <c r="G89" s="10">
        <f t="shared" si="7"/>
        <v>0</v>
      </c>
    </row>
    <row r="90" spans="1:7" ht="18" hidden="1" customHeight="1" x14ac:dyDescent="0.3">
      <c r="A90" s="1110"/>
      <c r="B90" s="288"/>
      <c r="C90" s="447">
        <f t="shared" si="9"/>
        <v>0</v>
      </c>
      <c r="D90" s="844"/>
      <c r="E90" s="845"/>
      <c r="G90" s="10">
        <f t="shared" si="7"/>
        <v>0</v>
      </c>
    </row>
    <row r="91" spans="1:7" ht="18" hidden="1" customHeight="1" x14ac:dyDescent="0.3">
      <c r="A91" s="1110"/>
      <c r="B91" s="288"/>
      <c r="C91" s="447">
        <f t="shared" si="9"/>
        <v>0</v>
      </c>
      <c r="D91" s="844"/>
      <c r="E91" s="845"/>
      <c r="G91" s="10">
        <f t="shared" si="7"/>
        <v>0</v>
      </c>
    </row>
    <row r="92" spans="1:7" ht="18" hidden="1" customHeight="1" x14ac:dyDescent="0.3">
      <c r="A92" s="1110"/>
      <c r="B92" s="288"/>
      <c r="C92" s="447">
        <f t="shared" si="9"/>
        <v>0</v>
      </c>
      <c r="D92" s="844"/>
      <c r="E92" s="845"/>
      <c r="G92" s="10">
        <f t="shared" si="7"/>
        <v>0</v>
      </c>
    </row>
    <row r="93" spans="1:7" ht="18" hidden="1" customHeight="1" x14ac:dyDescent="0.3">
      <c r="A93" s="1110"/>
      <c r="B93" s="288"/>
      <c r="C93" s="447">
        <f t="shared" si="9"/>
        <v>0</v>
      </c>
      <c r="D93" s="844"/>
      <c r="E93" s="845"/>
      <c r="G93" s="10">
        <f t="shared" si="7"/>
        <v>0</v>
      </c>
    </row>
    <row r="94" spans="1:7" ht="18" hidden="1" customHeight="1" x14ac:dyDescent="0.3">
      <c r="A94" s="1110"/>
      <c r="B94" s="288"/>
      <c r="C94" s="447">
        <f t="shared" si="9"/>
        <v>0</v>
      </c>
      <c r="D94" s="844"/>
      <c r="E94" s="845"/>
      <c r="G94" s="10">
        <f t="shared" si="7"/>
        <v>0</v>
      </c>
    </row>
    <row r="95" spans="1:7" ht="18" hidden="1" customHeight="1" x14ac:dyDescent="0.3">
      <c r="A95" s="1113"/>
      <c r="B95" s="853" t="s">
        <v>742</v>
      </c>
      <c r="C95" s="854">
        <f>SUM(C85:C94)</f>
        <v>0</v>
      </c>
      <c r="D95" s="854">
        <f>SUM(D85:D94)</f>
        <v>0</v>
      </c>
      <c r="E95" s="854">
        <f>SUM(E85:E94)</f>
        <v>0</v>
      </c>
      <c r="G95" s="10">
        <f t="shared" si="7"/>
        <v>0</v>
      </c>
    </row>
    <row r="96" spans="1:7" ht="18" hidden="1" customHeight="1" x14ac:dyDescent="0.3">
      <c r="A96" s="1112" t="s">
        <v>1094</v>
      </c>
      <c r="B96" s="288"/>
      <c r="C96" s="447">
        <f>SUM(D96:E96)</f>
        <v>0</v>
      </c>
      <c r="D96" s="844"/>
      <c r="E96" s="845"/>
      <c r="G96" s="10">
        <f t="shared" si="7"/>
        <v>0</v>
      </c>
    </row>
    <row r="97" spans="1:7" ht="18" hidden="1" customHeight="1" x14ac:dyDescent="0.3">
      <c r="A97" s="1110"/>
      <c r="B97" s="288"/>
      <c r="C97" s="447">
        <f t="shared" ref="C97:C105" si="10">SUM(D97:E97)</f>
        <v>0</v>
      </c>
      <c r="D97" s="844"/>
      <c r="E97" s="845"/>
      <c r="G97" s="10">
        <f t="shared" si="7"/>
        <v>0</v>
      </c>
    </row>
    <row r="98" spans="1:7" ht="18" hidden="1" customHeight="1" x14ac:dyDescent="0.3">
      <c r="A98" s="1110"/>
      <c r="B98" s="288"/>
      <c r="C98" s="447">
        <f t="shared" si="10"/>
        <v>0</v>
      </c>
      <c r="D98" s="844"/>
      <c r="E98" s="845"/>
      <c r="G98" s="10">
        <f t="shared" si="7"/>
        <v>0</v>
      </c>
    </row>
    <row r="99" spans="1:7" ht="18" hidden="1" customHeight="1" x14ac:dyDescent="0.3">
      <c r="A99" s="1110"/>
      <c r="B99" s="288"/>
      <c r="C99" s="447">
        <f t="shared" si="10"/>
        <v>0</v>
      </c>
      <c r="D99" s="844"/>
      <c r="E99" s="845"/>
      <c r="G99" s="10">
        <f t="shared" si="7"/>
        <v>0</v>
      </c>
    </row>
    <row r="100" spans="1:7" ht="18" hidden="1" customHeight="1" x14ac:dyDescent="0.3">
      <c r="A100" s="1110"/>
      <c r="B100" s="288"/>
      <c r="C100" s="447">
        <f t="shared" si="10"/>
        <v>0</v>
      </c>
      <c r="D100" s="844"/>
      <c r="E100" s="845"/>
      <c r="G100" s="10">
        <f t="shared" si="7"/>
        <v>0</v>
      </c>
    </row>
    <row r="101" spans="1:7" ht="18" hidden="1" customHeight="1" x14ac:dyDescent="0.3">
      <c r="A101" s="1110"/>
      <c r="B101" s="288"/>
      <c r="C101" s="447">
        <f t="shared" si="10"/>
        <v>0</v>
      </c>
      <c r="D101" s="844"/>
      <c r="E101" s="845"/>
      <c r="G101" s="10">
        <f t="shared" si="7"/>
        <v>0</v>
      </c>
    </row>
    <row r="102" spans="1:7" ht="18" hidden="1" customHeight="1" x14ac:dyDescent="0.3">
      <c r="A102" s="1110"/>
      <c r="B102" s="288"/>
      <c r="C102" s="447">
        <f t="shared" si="10"/>
        <v>0</v>
      </c>
      <c r="D102" s="844"/>
      <c r="E102" s="845"/>
      <c r="G102" s="10">
        <f t="shared" si="7"/>
        <v>0</v>
      </c>
    </row>
    <row r="103" spans="1:7" ht="18" hidden="1" customHeight="1" x14ac:dyDescent="0.3">
      <c r="A103" s="1110"/>
      <c r="B103" s="288"/>
      <c r="C103" s="447">
        <f t="shared" si="10"/>
        <v>0</v>
      </c>
      <c r="D103" s="844"/>
      <c r="E103" s="845"/>
      <c r="G103" s="10">
        <f t="shared" si="7"/>
        <v>0</v>
      </c>
    </row>
    <row r="104" spans="1:7" ht="18" hidden="1" customHeight="1" x14ac:dyDescent="0.3">
      <c r="A104" s="1110"/>
      <c r="B104" s="288"/>
      <c r="C104" s="447">
        <f t="shared" si="10"/>
        <v>0</v>
      </c>
      <c r="D104" s="844"/>
      <c r="E104" s="845"/>
      <c r="G104" s="10">
        <f t="shared" si="7"/>
        <v>0</v>
      </c>
    </row>
    <row r="105" spans="1:7" ht="18" hidden="1" customHeight="1" x14ac:dyDescent="0.3">
      <c r="A105" s="1110"/>
      <c r="B105" s="288"/>
      <c r="C105" s="447">
        <f t="shared" si="10"/>
        <v>0</v>
      </c>
      <c r="D105" s="844"/>
      <c r="E105" s="845"/>
      <c r="G105" s="10">
        <f t="shared" si="7"/>
        <v>0</v>
      </c>
    </row>
    <row r="106" spans="1:7" ht="18" hidden="1" customHeight="1" x14ac:dyDescent="0.3">
      <c r="A106" s="1113"/>
      <c r="B106" s="853" t="s">
        <v>742</v>
      </c>
      <c r="C106" s="854">
        <f>SUM(C96:C105)</f>
        <v>0</v>
      </c>
      <c r="D106" s="854">
        <f>SUM(D96:D105)</f>
        <v>0</v>
      </c>
      <c r="E106" s="854">
        <f>SUM(E96:E105)</f>
        <v>0</v>
      </c>
      <c r="G106" s="10">
        <f t="shared" si="7"/>
        <v>0</v>
      </c>
    </row>
    <row r="107" spans="1:7" ht="18" hidden="1" customHeight="1" x14ac:dyDescent="0.3">
      <c r="A107" s="1112" t="s">
        <v>1095</v>
      </c>
      <c r="B107" s="288"/>
      <c r="C107" s="447">
        <f>SUM(D107:E107)</f>
        <v>0</v>
      </c>
      <c r="D107" s="844"/>
      <c r="E107" s="845"/>
      <c r="G107" s="10">
        <f t="shared" si="7"/>
        <v>0</v>
      </c>
    </row>
    <row r="108" spans="1:7" ht="18" hidden="1" customHeight="1" x14ac:dyDescent="0.3">
      <c r="A108" s="1110"/>
      <c r="B108" s="288"/>
      <c r="C108" s="447">
        <f t="shared" ref="C108:C116" si="11">SUM(D108:E108)</f>
        <v>0</v>
      </c>
      <c r="D108" s="844"/>
      <c r="E108" s="845"/>
      <c r="G108" s="10">
        <f t="shared" si="7"/>
        <v>0</v>
      </c>
    </row>
    <row r="109" spans="1:7" ht="18" hidden="1" customHeight="1" x14ac:dyDescent="0.3">
      <c r="A109" s="1110"/>
      <c r="B109" s="288"/>
      <c r="C109" s="447">
        <f t="shared" si="11"/>
        <v>0</v>
      </c>
      <c r="D109" s="844"/>
      <c r="E109" s="845"/>
      <c r="G109" s="10">
        <f t="shared" si="7"/>
        <v>0</v>
      </c>
    </row>
    <row r="110" spans="1:7" ht="18" hidden="1" customHeight="1" x14ac:dyDescent="0.3">
      <c r="A110" s="1110"/>
      <c r="B110" s="288"/>
      <c r="C110" s="447">
        <f t="shared" si="11"/>
        <v>0</v>
      </c>
      <c r="D110" s="844"/>
      <c r="E110" s="845"/>
      <c r="G110" s="10">
        <f t="shared" si="7"/>
        <v>0</v>
      </c>
    </row>
    <row r="111" spans="1:7" ht="18" hidden="1" customHeight="1" x14ac:dyDescent="0.3">
      <c r="A111" s="1110"/>
      <c r="B111" s="288"/>
      <c r="C111" s="447">
        <f t="shared" si="11"/>
        <v>0</v>
      </c>
      <c r="D111" s="844"/>
      <c r="E111" s="845"/>
      <c r="G111" s="10">
        <f t="shared" si="7"/>
        <v>0</v>
      </c>
    </row>
    <row r="112" spans="1:7" ht="18" hidden="1" customHeight="1" x14ac:dyDescent="0.3">
      <c r="A112" s="1110"/>
      <c r="B112" s="288"/>
      <c r="C112" s="447">
        <f t="shared" si="11"/>
        <v>0</v>
      </c>
      <c r="D112" s="844"/>
      <c r="E112" s="845"/>
      <c r="G112" s="10">
        <f t="shared" si="7"/>
        <v>0</v>
      </c>
    </row>
    <row r="113" spans="1:7" ht="18" hidden="1" customHeight="1" x14ac:dyDescent="0.3">
      <c r="A113" s="1110"/>
      <c r="B113" s="288"/>
      <c r="C113" s="447">
        <f t="shared" si="11"/>
        <v>0</v>
      </c>
      <c r="D113" s="844"/>
      <c r="E113" s="845"/>
      <c r="G113" s="10">
        <f t="shared" si="7"/>
        <v>0</v>
      </c>
    </row>
    <row r="114" spans="1:7" ht="18" hidden="1" customHeight="1" x14ac:dyDescent="0.3">
      <c r="A114" s="1110"/>
      <c r="B114" s="288"/>
      <c r="C114" s="447">
        <f t="shared" si="11"/>
        <v>0</v>
      </c>
      <c r="D114" s="844"/>
      <c r="E114" s="845"/>
      <c r="G114" s="10">
        <f t="shared" si="7"/>
        <v>0</v>
      </c>
    </row>
    <row r="115" spans="1:7" ht="18" hidden="1" customHeight="1" x14ac:dyDescent="0.3">
      <c r="A115" s="1110"/>
      <c r="B115" s="288"/>
      <c r="C115" s="447">
        <f t="shared" si="11"/>
        <v>0</v>
      </c>
      <c r="D115" s="844"/>
      <c r="E115" s="845"/>
      <c r="G115" s="10">
        <f t="shared" si="7"/>
        <v>0</v>
      </c>
    </row>
    <row r="116" spans="1:7" ht="18" hidden="1" customHeight="1" x14ac:dyDescent="0.3">
      <c r="A116" s="1110"/>
      <c r="B116" s="288"/>
      <c r="C116" s="447">
        <f t="shared" si="11"/>
        <v>0</v>
      </c>
      <c r="D116" s="844"/>
      <c r="E116" s="845"/>
      <c r="G116" s="10">
        <f t="shared" si="7"/>
        <v>0</v>
      </c>
    </row>
    <row r="117" spans="1:7" ht="18" hidden="1" customHeight="1" x14ac:dyDescent="0.3">
      <c r="A117" s="1113"/>
      <c r="B117" s="853" t="s">
        <v>742</v>
      </c>
      <c r="C117" s="854">
        <f>SUM(C107:C116)</f>
        <v>0</v>
      </c>
      <c r="D117" s="854">
        <f>SUM(D107:D116)</f>
        <v>0</v>
      </c>
      <c r="E117" s="854">
        <f>SUM(E107:E116)</f>
        <v>0</v>
      </c>
      <c r="G117" s="10">
        <f t="shared" si="7"/>
        <v>0</v>
      </c>
    </row>
    <row r="118" spans="1:7" ht="18" hidden="1" customHeight="1" x14ac:dyDescent="0.3">
      <c r="A118" s="1112" t="s">
        <v>1096</v>
      </c>
      <c r="B118" s="288"/>
      <c r="C118" s="447">
        <f>SUM(D118:E118)</f>
        <v>0</v>
      </c>
      <c r="D118" s="844"/>
      <c r="E118" s="845"/>
      <c r="G118" s="10">
        <f t="shared" si="7"/>
        <v>0</v>
      </c>
    </row>
    <row r="119" spans="1:7" ht="18" hidden="1" customHeight="1" x14ac:dyDescent="0.3">
      <c r="A119" s="1110"/>
      <c r="B119" s="288"/>
      <c r="C119" s="447">
        <f t="shared" ref="C119:C127" si="12">SUM(D119:E119)</f>
        <v>0</v>
      </c>
      <c r="D119" s="844"/>
      <c r="E119" s="845"/>
      <c r="G119" s="10">
        <f t="shared" si="7"/>
        <v>0</v>
      </c>
    </row>
    <row r="120" spans="1:7" ht="18" hidden="1" customHeight="1" x14ac:dyDescent="0.3">
      <c r="A120" s="1110"/>
      <c r="B120" s="288"/>
      <c r="C120" s="447">
        <f t="shared" si="12"/>
        <v>0</v>
      </c>
      <c r="D120" s="844"/>
      <c r="E120" s="845"/>
      <c r="G120" s="10">
        <f t="shared" si="7"/>
        <v>0</v>
      </c>
    </row>
    <row r="121" spans="1:7" ht="18" hidden="1" customHeight="1" x14ac:dyDescent="0.3">
      <c r="A121" s="1110"/>
      <c r="B121" s="288"/>
      <c r="C121" s="447">
        <f t="shared" si="12"/>
        <v>0</v>
      </c>
      <c r="D121" s="844"/>
      <c r="E121" s="845"/>
      <c r="G121" s="10">
        <f t="shared" si="7"/>
        <v>0</v>
      </c>
    </row>
    <row r="122" spans="1:7" ht="18" hidden="1" customHeight="1" x14ac:dyDescent="0.3">
      <c r="A122" s="1110"/>
      <c r="B122" s="288"/>
      <c r="C122" s="447">
        <f t="shared" si="12"/>
        <v>0</v>
      </c>
      <c r="D122" s="844"/>
      <c r="E122" s="845"/>
      <c r="G122" s="10">
        <f t="shared" si="7"/>
        <v>0</v>
      </c>
    </row>
    <row r="123" spans="1:7" ht="18" hidden="1" customHeight="1" x14ac:dyDescent="0.3">
      <c r="A123" s="1110"/>
      <c r="B123" s="288"/>
      <c r="C123" s="447">
        <f t="shared" si="12"/>
        <v>0</v>
      </c>
      <c r="D123" s="844"/>
      <c r="E123" s="845"/>
      <c r="G123" s="10">
        <f t="shared" si="7"/>
        <v>0</v>
      </c>
    </row>
    <row r="124" spans="1:7" ht="18" hidden="1" customHeight="1" x14ac:dyDescent="0.3">
      <c r="A124" s="1110"/>
      <c r="B124" s="288"/>
      <c r="C124" s="447">
        <f t="shared" si="12"/>
        <v>0</v>
      </c>
      <c r="D124" s="844"/>
      <c r="E124" s="845"/>
      <c r="G124" s="10">
        <f t="shared" si="7"/>
        <v>0</v>
      </c>
    </row>
    <row r="125" spans="1:7" ht="18" hidden="1" customHeight="1" x14ac:dyDescent="0.3">
      <c r="A125" s="1110"/>
      <c r="B125" s="288"/>
      <c r="C125" s="447">
        <f t="shared" si="12"/>
        <v>0</v>
      </c>
      <c r="D125" s="844"/>
      <c r="E125" s="845"/>
      <c r="G125" s="10">
        <f t="shared" si="7"/>
        <v>0</v>
      </c>
    </row>
    <row r="126" spans="1:7" ht="18" hidden="1" customHeight="1" x14ac:dyDescent="0.3">
      <c r="A126" s="1110"/>
      <c r="B126" s="288"/>
      <c r="C126" s="447">
        <f t="shared" si="12"/>
        <v>0</v>
      </c>
      <c r="D126" s="844"/>
      <c r="E126" s="845"/>
      <c r="G126" s="10">
        <f t="shared" si="7"/>
        <v>0</v>
      </c>
    </row>
    <row r="127" spans="1:7" ht="18" hidden="1" customHeight="1" x14ac:dyDescent="0.3">
      <c r="A127" s="1110"/>
      <c r="B127" s="288"/>
      <c r="C127" s="447">
        <f t="shared" si="12"/>
        <v>0</v>
      </c>
      <c r="D127" s="844"/>
      <c r="E127" s="845"/>
      <c r="G127" s="10">
        <f t="shared" si="7"/>
        <v>0</v>
      </c>
    </row>
    <row r="128" spans="1:7" ht="18" hidden="1" customHeight="1" x14ac:dyDescent="0.3">
      <c r="A128" s="1113"/>
      <c r="B128" s="853" t="s">
        <v>742</v>
      </c>
      <c r="C128" s="854">
        <f>SUM(C118:C127)</f>
        <v>0</v>
      </c>
      <c r="D128" s="854">
        <f>SUM(D118:D127)</f>
        <v>0</v>
      </c>
      <c r="E128" s="854">
        <f>SUM(E118:E127)</f>
        <v>0</v>
      </c>
      <c r="G128" s="10">
        <f t="shared" si="7"/>
        <v>0</v>
      </c>
    </row>
    <row r="129" spans="1:7" ht="18" hidden="1" customHeight="1" x14ac:dyDescent="0.3">
      <c r="A129" s="1112" t="s">
        <v>1097</v>
      </c>
      <c r="B129" s="288"/>
      <c r="C129" s="447">
        <f>SUM(D129:E129)</f>
        <v>0</v>
      </c>
      <c r="D129" s="844"/>
      <c r="E129" s="845"/>
      <c r="G129" s="10">
        <f t="shared" si="7"/>
        <v>0</v>
      </c>
    </row>
    <row r="130" spans="1:7" ht="18" hidden="1" customHeight="1" x14ac:dyDescent="0.3">
      <c r="A130" s="1110"/>
      <c r="B130" s="288"/>
      <c r="C130" s="447">
        <f t="shared" ref="C130:C138" si="13">SUM(D130:E130)</f>
        <v>0</v>
      </c>
      <c r="D130" s="844"/>
      <c r="E130" s="845"/>
      <c r="G130" s="10">
        <f t="shared" si="7"/>
        <v>0</v>
      </c>
    </row>
    <row r="131" spans="1:7" ht="18" hidden="1" customHeight="1" x14ac:dyDescent="0.3">
      <c r="A131" s="1110"/>
      <c r="B131" s="288"/>
      <c r="C131" s="447">
        <f t="shared" si="13"/>
        <v>0</v>
      </c>
      <c r="D131" s="844"/>
      <c r="E131" s="845"/>
      <c r="G131" s="10">
        <f t="shared" si="7"/>
        <v>0</v>
      </c>
    </row>
    <row r="132" spans="1:7" ht="18" hidden="1" customHeight="1" x14ac:dyDescent="0.3">
      <c r="A132" s="1110"/>
      <c r="B132" s="288"/>
      <c r="C132" s="447">
        <f t="shared" si="13"/>
        <v>0</v>
      </c>
      <c r="D132" s="844"/>
      <c r="E132" s="845"/>
      <c r="G132" s="10">
        <f t="shared" si="7"/>
        <v>0</v>
      </c>
    </row>
    <row r="133" spans="1:7" ht="18" hidden="1" customHeight="1" x14ac:dyDescent="0.3">
      <c r="A133" s="1110"/>
      <c r="B133" s="288"/>
      <c r="C133" s="447">
        <f t="shared" si="13"/>
        <v>0</v>
      </c>
      <c r="D133" s="844"/>
      <c r="E133" s="845"/>
      <c r="G133" s="10">
        <f t="shared" si="7"/>
        <v>0</v>
      </c>
    </row>
    <row r="134" spans="1:7" ht="18" hidden="1" customHeight="1" x14ac:dyDescent="0.3">
      <c r="A134" s="1110"/>
      <c r="B134" s="288"/>
      <c r="C134" s="447">
        <f t="shared" si="13"/>
        <v>0</v>
      </c>
      <c r="D134" s="844"/>
      <c r="E134" s="845"/>
      <c r="G134" s="10">
        <f t="shared" si="7"/>
        <v>0</v>
      </c>
    </row>
    <row r="135" spans="1:7" ht="18" hidden="1" customHeight="1" x14ac:dyDescent="0.3">
      <c r="A135" s="1110"/>
      <c r="B135" s="288"/>
      <c r="C135" s="447">
        <f t="shared" si="13"/>
        <v>0</v>
      </c>
      <c r="D135" s="844"/>
      <c r="E135" s="845"/>
      <c r="G135" s="10">
        <f t="shared" si="7"/>
        <v>0</v>
      </c>
    </row>
    <row r="136" spans="1:7" ht="18" hidden="1" customHeight="1" x14ac:dyDescent="0.3">
      <c r="A136" s="1110"/>
      <c r="B136" s="288"/>
      <c r="C136" s="447">
        <f t="shared" si="13"/>
        <v>0</v>
      </c>
      <c r="D136" s="844"/>
      <c r="E136" s="845"/>
      <c r="G136" s="10">
        <f t="shared" si="7"/>
        <v>0</v>
      </c>
    </row>
    <row r="137" spans="1:7" ht="18" hidden="1" customHeight="1" x14ac:dyDescent="0.3">
      <c r="A137" s="1110"/>
      <c r="B137" s="288"/>
      <c r="C137" s="447">
        <f t="shared" si="13"/>
        <v>0</v>
      </c>
      <c r="D137" s="844"/>
      <c r="E137" s="845"/>
      <c r="G137" s="10">
        <f t="shared" ref="G137:G200" si="14">SUM(C137:E137)</f>
        <v>0</v>
      </c>
    </row>
    <row r="138" spans="1:7" ht="18" hidden="1" customHeight="1" x14ac:dyDescent="0.3">
      <c r="A138" s="1110"/>
      <c r="B138" s="288"/>
      <c r="C138" s="447">
        <f t="shared" si="13"/>
        <v>0</v>
      </c>
      <c r="D138" s="844"/>
      <c r="E138" s="845"/>
      <c r="G138" s="10">
        <f t="shared" si="14"/>
        <v>0</v>
      </c>
    </row>
    <row r="139" spans="1:7" ht="18" hidden="1" customHeight="1" x14ac:dyDescent="0.3">
      <c r="A139" s="1113"/>
      <c r="B139" s="853" t="s">
        <v>742</v>
      </c>
      <c r="C139" s="854">
        <f>SUM(C129:C138)</f>
        <v>0</v>
      </c>
      <c r="D139" s="854">
        <f>SUM(D129:D138)</f>
        <v>0</v>
      </c>
      <c r="E139" s="854">
        <f>SUM(E129:E138)</f>
        <v>0</v>
      </c>
      <c r="G139" s="10">
        <f t="shared" si="14"/>
        <v>0</v>
      </c>
    </row>
    <row r="140" spans="1:7" ht="18" hidden="1" customHeight="1" x14ac:dyDescent="0.3">
      <c r="A140" s="1112" t="s">
        <v>1098</v>
      </c>
      <c r="B140" s="288"/>
      <c r="C140" s="447">
        <f>SUM(D140:E140)</f>
        <v>0</v>
      </c>
      <c r="D140" s="844"/>
      <c r="E140" s="845"/>
      <c r="G140" s="10">
        <f t="shared" si="14"/>
        <v>0</v>
      </c>
    </row>
    <row r="141" spans="1:7" ht="18" hidden="1" customHeight="1" x14ac:dyDescent="0.3">
      <c r="A141" s="1110"/>
      <c r="B141" s="288"/>
      <c r="C141" s="447">
        <f t="shared" ref="C141:C149" si="15">SUM(D141:E141)</f>
        <v>0</v>
      </c>
      <c r="D141" s="844"/>
      <c r="E141" s="845"/>
      <c r="G141" s="10">
        <f t="shared" si="14"/>
        <v>0</v>
      </c>
    </row>
    <row r="142" spans="1:7" ht="18" hidden="1" customHeight="1" x14ac:dyDescent="0.3">
      <c r="A142" s="1110"/>
      <c r="B142" s="288"/>
      <c r="C142" s="447">
        <f t="shared" si="15"/>
        <v>0</v>
      </c>
      <c r="D142" s="844"/>
      <c r="E142" s="845"/>
      <c r="G142" s="10">
        <f t="shared" si="14"/>
        <v>0</v>
      </c>
    </row>
    <row r="143" spans="1:7" ht="18" hidden="1" customHeight="1" x14ac:dyDescent="0.3">
      <c r="A143" s="1110"/>
      <c r="B143" s="288"/>
      <c r="C143" s="447">
        <f t="shared" si="15"/>
        <v>0</v>
      </c>
      <c r="D143" s="844"/>
      <c r="E143" s="845"/>
      <c r="G143" s="10">
        <f t="shared" si="14"/>
        <v>0</v>
      </c>
    </row>
    <row r="144" spans="1:7" ht="18" hidden="1" customHeight="1" x14ac:dyDescent="0.3">
      <c r="A144" s="1110"/>
      <c r="B144" s="288"/>
      <c r="C144" s="447">
        <f t="shared" si="15"/>
        <v>0</v>
      </c>
      <c r="D144" s="844"/>
      <c r="E144" s="845"/>
      <c r="G144" s="10">
        <f t="shared" si="14"/>
        <v>0</v>
      </c>
    </row>
    <row r="145" spans="1:7" ht="18" hidden="1" customHeight="1" x14ac:dyDescent="0.3">
      <c r="A145" s="1110"/>
      <c r="B145" s="288"/>
      <c r="C145" s="447">
        <f t="shared" si="15"/>
        <v>0</v>
      </c>
      <c r="D145" s="844"/>
      <c r="E145" s="845"/>
      <c r="G145" s="10">
        <f t="shared" si="14"/>
        <v>0</v>
      </c>
    </row>
    <row r="146" spans="1:7" ht="18" hidden="1" customHeight="1" x14ac:dyDescent="0.3">
      <c r="A146" s="1110"/>
      <c r="B146" s="288"/>
      <c r="C146" s="447">
        <f t="shared" si="15"/>
        <v>0</v>
      </c>
      <c r="D146" s="844"/>
      <c r="E146" s="845"/>
      <c r="G146" s="10">
        <f t="shared" si="14"/>
        <v>0</v>
      </c>
    </row>
    <row r="147" spans="1:7" ht="18" hidden="1" customHeight="1" x14ac:dyDescent="0.3">
      <c r="A147" s="1110"/>
      <c r="B147" s="288"/>
      <c r="C147" s="447">
        <f t="shared" si="15"/>
        <v>0</v>
      </c>
      <c r="D147" s="844"/>
      <c r="E147" s="845"/>
      <c r="G147" s="10">
        <f t="shared" si="14"/>
        <v>0</v>
      </c>
    </row>
    <row r="148" spans="1:7" ht="18" hidden="1" customHeight="1" x14ac:dyDescent="0.3">
      <c r="A148" s="1110"/>
      <c r="B148" s="288"/>
      <c r="C148" s="447">
        <f t="shared" si="15"/>
        <v>0</v>
      </c>
      <c r="D148" s="844"/>
      <c r="E148" s="845"/>
      <c r="G148" s="10">
        <f t="shared" si="14"/>
        <v>0</v>
      </c>
    </row>
    <row r="149" spans="1:7" ht="18" hidden="1" customHeight="1" x14ac:dyDescent="0.3">
      <c r="A149" s="1110"/>
      <c r="B149" s="288"/>
      <c r="C149" s="447">
        <f t="shared" si="15"/>
        <v>0</v>
      </c>
      <c r="D149" s="844"/>
      <c r="E149" s="845"/>
      <c r="G149" s="10">
        <f t="shared" si="14"/>
        <v>0</v>
      </c>
    </row>
    <row r="150" spans="1:7" ht="18" hidden="1" customHeight="1" x14ac:dyDescent="0.3">
      <c r="A150" s="1113"/>
      <c r="B150" s="853" t="s">
        <v>742</v>
      </c>
      <c r="C150" s="854">
        <f>SUM(C140:C149)</f>
        <v>0</v>
      </c>
      <c r="D150" s="854">
        <f>SUM(D140:D149)</f>
        <v>0</v>
      </c>
      <c r="E150" s="854">
        <f>SUM(E140:E149)</f>
        <v>0</v>
      </c>
      <c r="G150" s="10">
        <f t="shared" si="14"/>
        <v>0</v>
      </c>
    </row>
    <row r="151" spans="1:7" ht="18" hidden="1" customHeight="1" x14ac:dyDescent="0.3">
      <c r="A151" s="1112" t="s">
        <v>1099</v>
      </c>
      <c r="B151" s="288"/>
      <c r="C151" s="447">
        <f>SUM(D151:E151)</f>
        <v>0</v>
      </c>
      <c r="D151" s="844"/>
      <c r="E151" s="845"/>
      <c r="G151" s="10">
        <f t="shared" si="14"/>
        <v>0</v>
      </c>
    </row>
    <row r="152" spans="1:7" ht="18" hidden="1" customHeight="1" x14ac:dyDescent="0.3">
      <c r="A152" s="1110"/>
      <c r="B152" s="288"/>
      <c r="C152" s="447">
        <f t="shared" ref="C152:C160" si="16">SUM(D152:E152)</f>
        <v>0</v>
      </c>
      <c r="D152" s="844"/>
      <c r="E152" s="845"/>
      <c r="G152" s="10">
        <f t="shared" si="14"/>
        <v>0</v>
      </c>
    </row>
    <row r="153" spans="1:7" ht="18" hidden="1" customHeight="1" x14ac:dyDescent="0.3">
      <c r="A153" s="1110"/>
      <c r="B153" s="288"/>
      <c r="C153" s="447">
        <f t="shared" si="16"/>
        <v>0</v>
      </c>
      <c r="D153" s="844"/>
      <c r="E153" s="845"/>
      <c r="G153" s="10">
        <f t="shared" si="14"/>
        <v>0</v>
      </c>
    </row>
    <row r="154" spans="1:7" ht="18" hidden="1" customHeight="1" x14ac:dyDescent="0.3">
      <c r="A154" s="1110"/>
      <c r="B154" s="288"/>
      <c r="C154" s="447">
        <f t="shared" si="16"/>
        <v>0</v>
      </c>
      <c r="D154" s="844"/>
      <c r="E154" s="845"/>
      <c r="G154" s="10">
        <f t="shared" si="14"/>
        <v>0</v>
      </c>
    </row>
    <row r="155" spans="1:7" ht="18" hidden="1" customHeight="1" x14ac:dyDescent="0.3">
      <c r="A155" s="1110"/>
      <c r="B155" s="288"/>
      <c r="C155" s="447">
        <f t="shared" si="16"/>
        <v>0</v>
      </c>
      <c r="D155" s="844"/>
      <c r="E155" s="845"/>
      <c r="G155" s="10">
        <f t="shared" si="14"/>
        <v>0</v>
      </c>
    </row>
    <row r="156" spans="1:7" ht="18" hidden="1" customHeight="1" x14ac:dyDescent="0.3">
      <c r="A156" s="1110"/>
      <c r="B156" s="288"/>
      <c r="C156" s="447">
        <f t="shared" si="16"/>
        <v>0</v>
      </c>
      <c r="D156" s="844"/>
      <c r="E156" s="845"/>
      <c r="G156" s="10">
        <f t="shared" si="14"/>
        <v>0</v>
      </c>
    </row>
    <row r="157" spans="1:7" ht="18" hidden="1" customHeight="1" x14ac:dyDescent="0.3">
      <c r="A157" s="1110"/>
      <c r="B157" s="288"/>
      <c r="C157" s="447">
        <f t="shared" si="16"/>
        <v>0</v>
      </c>
      <c r="D157" s="844"/>
      <c r="E157" s="845"/>
      <c r="G157" s="10">
        <f t="shared" si="14"/>
        <v>0</v>
      </c>
    </row>
    <row r="158" spans="1:7" ht="18" hidden="1" customHeight="1" x14ac:dyDescent="0.3">
      <c r="A158" s="1110"/>
      <c r="B158" s="288"/>
      <c r="C158" s="447">
        <f t="shared" si="16"/>
        <v>0</v>
      </c>
      <c r="D158" s="844"/>
      <c r="E158" s="845"/>
      <c r="G158" s="10">
        <f t="shared" si="14"/>
        <v>0</v>
      </c>
    </row>
    <row r="159" spans="1:7" ht="18" hidden="1" customHeight="1" x14ac:dyDescent="0.3">
      <c r="A159" s="1110"/>
      <c r="B159" s="288"/>
      <c r="C159" s="447">
        <f t="shared" si="16"/>
        <v>0</v>
      </c>
      <c r="D159" s="844"/>
      <c r="E159" s="845"/>
      <c r="G159" s="10">
        <f t="shared" si="14"/>
        <v>0</v>
      </c>
    </row>
    <row r="160" spans="1:7" ht="18" hidden="1" customHeight="1" x14ac:dyDescent="0.3">
      <c r="A160" s="1110"/>
      <c r="B160" s="288"/>
      <c r="C160" s="447">
        <f t="shared" si="16"/>
        <v>0</v>
      </c>
      <c r="D160" s="844"/>
      <c r="E160" s="845"/>
      <c r="G160" s="10">
        <f t="shared" si="14"/>
        <v>0</v>
      </c>
    </row>
    <row r="161" spans="1:7" ht="18" hidden="1" customHeight="1" x14ac:dyDescent="0.3">
      <c r="A161" s="1113"/>
      <c r="B161" s="853" t="s">
        <v>742</v>
      </c>
      <c r="C161" s="854">
        <f>SUM(C151:C160)</f>
        <v>0</v>
      </c>
      <c r="D161" s="854">
        <f>SUM(D151:D160)</f>
        <v>0</v>
      </c>
      <c r="E161" s="854">
        <f>SUM(E151:E160)</f>
        <v>0</v>
      </c>
      <c r="G161" s="10">
        <f t="shared" si="14"/>
        <v>0</v>
      </c>
    </row>
    <row r="162" spans="1:7" ht="18" hidden="1" customHeight="1" x14ac:dyDescent="0.3">
      <c r="A162" s="1112" t="s">
        <v>1100</v>
      </c>
      <c r="B162" s="288"/>
      <c r="C162" s="447">
        <f>SUM(D162:E162)</f>
        <v>0</v>
      </c>
      <c r="D162" s="844"/>
      <c r="E162" s="845"/>
      <c r="G162" s="10">
        <f t="shared" si="14"/>
        <v>0</v>
      </c>
    </row>
    <row r="163" spans="1:7" ht="18" hidden="1" customHeight="1" x14ac:dyDescent="0.3">
      <c r="A163" s="1110"/>
      <c r="B163" s="288"/>
      <c r="C163" s="447">
        <f t="shared" ref="C163:C171" si="17">SUM(D163:E163)</f>
        <v>0</v>
      </c>
      <c r="D163" s="844"/>
      <c r="E163" s="845"/>
      <c r="G163" s="10">
        <f t="shared" si="14"/>
        <v>0</v>
      </c>
    </row>
    <row r="164" spans="1:7" ht="18" hidden="1" customHeight="1" x14ac:dyDescent="0.3">
      <c r="A164" s="1110"/>
      <c r="B164" s="288"/>
      <c r="C164" s="447">
        <f t="shared" si="17"/>
        <v>0</v>
      </c>
      <c r="D164" s="844"/>
      <c r="E164" s="845"/>
      <c r="G164" s="10">
        <f t="shared" si="14"/>
        <v>0</v>
      </c>
    </row>
    <row r="165" spans="1:7" ht="18" hidden="1" customHeight="1" x14ac:dyDescent="0.3">
      <c r="A165" s="1110"/>
      <c r="B165" s="288"/>
      <c r="C165" s="447">
        <f t="shared" si="17"/>
        <v>0</v>
      </c>
      <c r="D165" s="844"/>
      <c r="E165" s="845"/>
      <c r="G165" s="10">
        <f t="shared" si="14"/>
        <v>0</v>
      </c>
    </row>
    <row r="166" spans="1:7" ht="18" hidden="1" customHeight="1" x14ac:dyDescent="0.3">
      <c r="A166" s="1110"/>
      <c r="B166" s="288"/>
      <c r="C166" s="447">
        <f t="shared" si="17"/>
        <v>0</v>
      </c>
      <c r="D166" s="844"/>
      <c r="E166" s="845"/>
      <c r="G166" s="10">
        <f t="shared" si="14"/>
        <v>0</v>
      </c>
    </row>
    <row r="167" spans="1:7" ht="18" hidden="1" customHeight="1" x14ac:dyDescent="0.3">
      <c r="A167" s="1110"/>
      <c r="B167" s="288"/>
      <c r="C167" s="447">
        <f t="shared" si="17"/>
        <v>0</v>
      </c>
      <c r="D167" s="844"/>
      <c r="E167" s="845"/>
      <c r="G167" s="10">
        <f t="shared" si="14"/>
        <v>0</v>
      </c>
    </row>
    <row r="168" spans="1:7" ht="18" hidden="1" customHeight="1" x14ac:dyDescent="0.3">
      <c r="A168" s="1110"/>
      <c r="B168" s="288"/>
      <c r="C168" s="447">
        <f t="shared" si="17"/>
        <v>0</v>
      </c>
      <c r="D168" s="844"/>
      <c r="E168" s="845"/>
      <c r="G168" s="10">
        <f t="shared" si="14"/>
        <v>0</v>
      </c>
    </row>
    <row r="169" spans="1:7" ht="18" hidden="1" customHeight="1" x14ac:dyDescent="0.3">
      <c r="A169" s="1110"/>
      <c r="B169" s="288"/>
      <c r="C169" s="447">
        <f t="shared" si="17"/>
        <v>0</v>
      </c>
      <c r="D169" s="844"/>
      <c r="E169" s="845"/>
      <c r="G169" s="10">
        <f t="shared" si="14"/>
        <v>0</v>
      </c>
    </row>
    <row r="170" spans="1:7" ht="18" hidden="1" customHeight="1" x14ac:dyDescent="0.3">
      <c r="A170" s="1110"/>
      <c r="B170" s="288"/>
      <c r="C170" s="447">
        <f t="shared" si="17"/>
        <v>0</v>
      </c>
      <c r="D170" s="844"/>
      <c r="E170" s="845"/>
      <c r="G170" s="10">
        <f t="shared" si="14"/>
        <v>0</v>
      </c>
    </row>
    <row r="171" spans="1:7" ht="18" hidden="1" customHeight="1" x14ac:dyDescent="0.3">
      <c r="A171" s="1110"/>
      <c r="B171" s="288"/>
      <c r="C171" s="447">
        <f t="shared" si="17"/>
        <v>0</v>
      </c>
      <c r="D171" s="844"/>
      <c r="E171" s="845"/>
      <c r="G171" s="10">
        <f t="shared" si="14"/>
        <v>0</v>
      </c>
    </row>
    <row r="172" spans="1:7" ht="18" hidden="1" customHeight="1" x14ac:dyDescent="0.3">
      <c r="A172" s="1113"/>
      <c r="B172" s="853" t="s">
        <v>742</v>
      </c>
      <c r="C172" s="854">
        <f>SUM(C162:C171)</f>
        <v>0</v>
      </c>
      <c r="D172" s="854">
        <f>SUM(D162:D171)</f>
        <v>0</v>
      </c>
      <c r="E172" s="854">
        <f>SUM(E162:E171)</f>
        <v>0</v>
      </c>
      <c r="G172" s="10">
        <f t="shared" si="14"/>
        <v>0</v>
      </c>
    </row>
    <row r="173" spans="1:7" ht="18" hidden="1" customHeight="1" x14ac:dyDescent="0.3">
      <c r="A173" s="1112" t="s">
        <v>1101</v>
      </c>
      <c r="B173" s="288"/>
      <c r="C173" s="447">
        <f>SUM(D173:E173)</f>
        <v>0</v>
      </c>
      <c r="D173" s="844"/>
      <c r="E173" s="845"/>
      <c r="G173" s="10">
        <f t="shared" si="14"/>
        <v>0</v>
      </c>
    </row>
    <row r="174" spans="1:7" ht="18" hidden="1" customHeight="1" x14ac:dyDescent="0.3">
      <c r="A174" s="1110"/>
      <c r="B174" s="288"/>
      <c r="C174" s="447">
        <f t="shared" ref="C174:C182" si="18">SUM(D174:E174)</f>
        <v>0</v>
      </c>
      <c r="D174" s="844"/>
      <c r="E174" s="845"/>
      <c r="G174" s="10">
        <f t="shared" si="14"/>
        <v>0</v>
      </c>
    </row>
    <row r="175" spans="1:7" ht="18" hidden="1" customHeight="1" x14ac:dyDescent="0.3">
      <c r="A175" s="1110"/>
      <c r="B175" s="288"/>
      <c r="C175" s="447">
        <f t="shared" si="18"/>
        <v>0</v>
      </c>
      <c r="D175" s="844"/>
      <c r="E175" s="845"/>
      <c r="G175" s="10">
        <f t="shared" si="14"/>
        <v>0</v>
      </c>
    </row>
    <row r="176" spans="1:7" ht="18" hidden="1" customHeight="1" x14ac:dyDescent="0.3">
      <c r="A176" s="1110"/>
      <c r="B176" s="288"/>
      <c r="C176" s="447">
        <f t="shared" si="18"/>
        <v>0</v>
      </c>
      <c r="D176" s="844"/>
      <c r="E176" s="845"/>
      <c r="G176" s="10">
        <f t="shared" si="14"/>
        <v>0</v>
      </c>
    </row>
    <row r="177" spans="1:7" ht="18" hidden="1" customHeight="1" x14ac:dyDescent="0.3">
      <c r="A177" s="1110"/>
      <c r="B177" s="288"/>
      <c r="C177" s="447">
        <f t="shared" si="18"/>
        <v>0</v>
      </c>
      <c r="D177" s="844"/>
      <c r="E177" s="845"/>
      <c r="G177" s="10">
        <f t="shared" si="14"/>
        <v>0</v>
      </c>
    </row>
    <row r="178" spans="1:7" ht="18" hidden="1" customHeight="1" x14ac:dyDescent="0.3">
      <c r="A178" s="1110"/>
      <c r="B178" s="288"/>
      <c r="C178" s="447">
        <f t="shared" si="18"/>
        <v>0</v>
      </c>
      <c r="D178" s="844"/>
      <c r="E178" s="845"/>
      <c r="G178" s="10">
        <f t="shared" si="14"/>
        <v>0</v>
      </c>
    </row>
    <row r="179" spans="1:7" ht="18" hidden="1" customHeight="1" x14ac:dyDescent="0.3">
      <c r="A179" s="1110"/>
      <c r="B179" s="288"/>
      <c r="C179" s="447">
        <f t="shared" si="18"/>
        <v>0</v>
      </c>
      <c r="D179" s="844"/>
      <c r="E179" s="845"/>
      <c r="G179" s="10">
        <f t="shared" si="14"/>
        <v>0</v>
      </c>
    </row>
    <row r="180" spans="1:7" ht="18" hidden="1" customHeight="1" x14ac:dyDescent="0.3">
      <c r="A180" s="1110"/>
      <c r="B180" s="288"/>
      <c r="C180" s="447">
        <f t="shared" si="18"/>
        <v>0</v>
      </c>
      <c r="D180" s="844"/>
      <c r="E180" s="845"/>
      <c r="G180" s="10">
        <f t="shared" si="14"/>
        <v>0</v>
      </c>
    </row>
    <row r="181" spans="1:7" ht="18" hidden="1" customHeight="1" x14ac:dyDescent="0.3">
      <c r="A181" s="1110"/>
      <c r="B181" s="288"/>
      <c r="C181" s="447">
        <f t="shared" si="18"/>
        <v>0</v>
      </c>
      <c r="D181" s="844"/>
      <c r="E181" s="845"/>
      <c r="G181" s="10">
        <f t="shared" si="14"/>
        <v>0</v>
      </c>
    </row>
    <row r="182" spans="1:7" ht="18" hidden="1" customHeight="1" x14ac:dyDescent="0.3">
      <c r="A182" s="1110"/>
      <c r="B182" s="288"/>
      <c r="C182" s="447">
        <f t="shared" si="18"/>
        <v>0</v>
      </c>
      <c r="D182" s="844"/>
      <c r="E182" s="845"/>
      <c r="G182" s="10">
        <f t="shared" si="14"/>
        <v>0</v>
      </c>
    </row>
    <row r="183" spans="1:7" ht="18" hidden="1" customHeight="1" x14ac:dyDescent="0.3">
      <c r="A183" s="1113"/>
      <c r="B183" s="853" t="s">
        <v>742</v>
      </c>
      <c r="C183" s="854">
        <f>SUM(C173:C182)</f>
        <v>0</v>
      </c>
      <c r="D183" s="854">
        <f>SUM(D173:D182)</f>
        <v>0</v>
      </c>
      <c r="E183" s="854">
        <f>SUM(E173:E182)</f>
        <v>0</v>
      </c>
      <c r="G183" s="10">
        <f t="shared" si="14"/>
        <v>0</v>
      </c>
    </row>
    <row r="184" spans="1:7" ht="18" hidden="1" customHeight="1" x14ac:dyDescent="0.3">
      <c r="A184" s="1112" t="s">
        <v>1102</v>
      </c>
      <c r="B184" s="288"/>
      <c r="C184" s="447">
        <f>SUM(D184:E184)</f>
        <v>0</v>
      </c>
      <c r="D184" s="844"/>
      <c r="E184" s="845"/>
      <c r="G184" s="10">
        <f t="shared" si="14"/>
        <v>0</v>
      </c>
    </row>
    <row r="185" spans="1:7" ht="18" hidden="1" customHeight="1" x14ac:dyDescent="0.3">
      <c r="A185" s="1110"/>
      <c r="B185" s="288"/>
      <c r="C185" s="447">
        <f t="shared" ref="C185:C193" si="19">SUM(D185:E185)</f>
        <v>0</v>
      </c>
      <c r="D185" s="844"/>
      <c r="E185" s="845"/>
      <c r="G185" s="10">
        <f t="shared" si="14"/>
        <v>0</v>
      </c>
    </row>
    <row r="186" spans="1:7" ht="18" hidden="1" customHeight="1" x14ac:dyDescent="0.3">
      <c r="A186" s="1110"/>
      <c r="B186" s="288"/>
      <c r="C186" s="447">
        <f t="shared" si="19"/>
        <v>0</v>
      </c>
      <c r="D186" s="844"/>
      <c r="E186" s="845"/>
      <c r="G186" s="10">
        <f t="shared" si="14"/>
        <v>0</v>
      </c>
    </row>
    <row r="187" spans="1:7" ht="18" hidden="1" customHeight="1" x14ac:dyDescent="0.3">
      <c r="A187" s="1110"/>
      <c r="B187" s="288"/>
      <c r="C187" s="447">
        <f t="shared" si="19"/>
        <v>0</v>
      </c>
      <c r="D187" s="844"/>
      <c r="E187" s="845"/>
      <c r="G187" s="10">
        <f t="shared" si="14"/>
        <v>0</v>
      </c>
    </row>
    <row r="188" spans="1:7" ht="18" hidden="1" customHeight="1" x14ac:dyDescent="0.3">
      <c r="A188" s="1110"/>
      <c r="B188" s="288"/>
      <c r="C188" s="447">
        <f t="shared" si="19"/>
        <v>0</v>
      </c>
      <c r="D188" s="844"/>
      <c r="E188" s="845"/>
      <c r="G188" s="10">
        <f t="shared" si="14"/>
        <v>0</v>
      </c>
    </row>
    <row r="189" spans="1:7" ht="18" hidden="1" customHeight="1" x14ac:dyDescent="0.3">
      <c r="A189" s="1110"/>
      <c r="B189" s="288"/>
      <c r="C189" s="447">
        <f t="shared" si="19"/>
        <v>0</v>
      </c>
      <c r="D189" s="844"/>
      <c r="E189" s="845"/>
      <c r="G189" s="10">
        <f t="shared" si="14"/>
        <v>0</v>
      </c>
    </row>
    <row r="190" spans="1:7" ht="18" hidden="1" customHeight="1" x14ac:dyDescent="0.3">
      <c r="A190" s="1110"/>
      <c r="B190" s="288"/>
      <c r="C190" s="447">
        <f t="shared" si="19"/>
        <v>0</v>
      </c>
      <c r="D190" s="844"/>
      <c r="E190" s="845"/>
      <c r="G190" s="10">
        <f t="shared" si="14"/>
        <v>0</v>
      </c>
    </row>
    <row r="191" spans="1:7" ht="18" hidden="1" customHeight="1" x14ac:dyDescent="0.3">
      <c r="A191" s="1110"/>
      <c r="B191" s="288"/>
      <c r="C191" s="447">
        <f t="shared" si="19"/>
        <v>0</v>
      </c>
      <c r="D191" s="844"/>
      <c r="E191" s="845"/>
      <c r="G191" s="10">
        <f t="shared" si="14"/>
        <v>0</v>
      </c>
    </row>
    <row r="192" spans="1:7" ht="18" hidden="1" customHeight="1" x14ac:dyDescent="0.3">
      <c r="A192" s="1110"/>
      <c r="B192" s="288"/>
      <c r="C192" s="447">
        <f t="shared" si="19"/>
        <v>0</v>
      </c>
      <c r="D192" s="844"/>
      <c r="E192" s="845"/>
      <c r="G192" s="10">
        <f t="shared" si="14"/>
        <v>0</v>
      </c>
    </row>
    <row r="193" spans="1:7" ht="18" hidden="1" customHeight="1" x14ac:dyDescent="0.3">
      <c r="A193" s="1110"/>
      <c r="B193" s="288"/>
      <c r="C193" s="447">
        <f t="shared" si="19"/>
        <v>0</v>
      </c>
      <c r="D193" s="844"/>
      <c r="E193" s="845"/>
      <c r="G193" s="10">
        <f t="shared" si="14"/>
        <v>0</v>
      </c>
    </row>
    <row r="194" spans="1:7" ht="18" hidden="1" customHeight="1" x14ac:dyDescent="0.3">
      <c r="A194" s="1113"/>
      <c r="B194" s="853" t="s">
        <v>742</v>
      </c>
      <c r="C194" s="854">
        <f>SUM(C184:C193)</f>
        <v>0</v>
      </c>
      <c r="D194" s="854">
        <f>SUM(D184:D193)</f>
        <v>0</v>
      </c>
      <c r="E194" s="854">
        <f>SUM(E184:E193)</f>
        <v>0</v>
      </c>
      <c r="G194" s="10">
        <f t="shared" si="14"/>
        <v>0</v>
      </c>
    </row>
    <row r="195" spans="1:7" ht="18" hidden="1" customHeight="1" x14ac:dyDescent="0.3">
      <c r="A195" s="1112" t="s">
        <v>1103</v>
      </c>
      <c r="B195" s="288"/>
      <c r="C195" s="447">
        <f>SUM(D195:E195)</f>
        <v>0</v>
      </c>
      <c r="D195" s="844"/>
      <c r="E195" s="845"/>
      <c r="G195" s="10">
        <f t="shared" si="14"/>
        <v>0</v>
      </c>
    </row>
    <row r="196" spans="1:7" ht="18" hidden="1" customHeight="1" x14ac:dyDescent="0.3">
      <c r="A196" s="1110"/>
      <c r="B196" s="288"/>
      <c r="C196" s="447">
        <f t="shared" ref="C196:C204" si="20">SUM(D196:E196)</f>
        <v>0</v>
      </c>
      <c r="D196" s="844"/>
      <c r="E196" s="845"/>
      <c r="G196" s="10">
        <f t="shared" si="14"/>
        <v>0</v>
      </c>
    </row>
    <row r="197" spans="1:7" ht="18" hidden="1" customHeight="1" x14ac:dyDescent="0.3">
      <c r="A197" s="1110"/>
      <c r="B197" s="288"/>
      <c r="C197" s="447">
        <f t="shared" si="20"/>
        <v>0</v>
      </c>
      <c r="D197" s="844"/>
      <c r="E197" s="845"/>
      <c r="G197" s="10">
        <f t="shared" si="14"/>
        <v>0</v>
      </c>
    </row>
    <row r="198" spans="1:7" ht="18" hidden="1" customHeight="1" x14ac:dyDescent="0.3">
      <c r="A198" s="1110"/>
      <c r="B198" s="288"/>
      <c r="C198" s="447">
        <f t="shared" si="20"/>
        <v>0</v>
      </c>
      <c r="D198" s="844"/>
      <c r="E198" s="845"/>
      <c r="G198" s="10">
        <f t="shared" si="14"/>
        <v>0</v>
      </c>
    </row>
    <row r="199" spans="1:7" ht="18" hidden="1" customHeight="1" x14ac:dyDescent="0.3">
      <c r="A199" s="1110"/>
      <c r="B199" s="288"/>
      <c r="C199" s="447">
        <f t="shared" si="20"/>
        <v>0</v>
      </c>
      <c r="D199" s="844"/>
      <c r="E199" s="845"/>
      <c r="G199" s="10">
        <f t="shared" si="14"/>
        <v>0</v>
      </c>
    </row>
    <row r="200" spans="1:7" ht="18" hidden="1" customHeight="1" x14ac:dyDescent="0.3">
      <c r="A200" s="1110"/>
      <c r="B200" s="288"/>
      <c r="C200" s="447">
        <f t="shared" si="20"/>
        <v>0</v>
      </c>
      <c r="D200" s="844"/>
      <c r="E200" s="845"/>
      <c r="G200" s="10">
        <f t="shared" si="14"/>
        <v>0</v>
      </c>
    </row>
    <row r="201" spans="1:7" ht="18" hidden="1" customHeight="1" x14ac:dyDescent="0.3">
      <c r="A201" s="1110"/>
      <c r="B201" s="288"/>
      <c r="C201" s="447">
        <f t="shared" si="20"/>
        <v>0</v>
      </c>
      <c r="D201" s="844"/>
      <c r="E201" s="845"/>
      <c r="G201" s="10">
        <f t="shared" ref="G201:G264" si="21">SUM(C201:E201)</f>
        <v>0</v>
      </c>
    </row>
    <row r="202" spans="1:7" ht="18" hidden="1" customHeight="1" x14ac:dyDescent="0.3">
      <c r="A202" s="1110"/>
      <c r="B202" s="288"/>
      <c r="C202" s="447">
        <f t="shared" si="20"/>
        <v>0</v>
      </c>
      <c r="D202" s="844"/>
      <c r="E202" s="845"/>
      <c r="G202" s="10">
        <f t="shared" si="21"/>
        <v>0</v>
      </c>
    </row>
    <row r="203" spans="1:7" ht="18" hidden="1" customHeight="1" x14ac:dyDescent="0.3">
      <c r="A203" s="1110"/>
      <c r="B203" s="288"/>
      <c r="C203" s="447">
        <f t="shared" si="20"/>
        <v>0</v>
      </c>
      <c r="D203" s="844"/>
      <c r="E203" s="845"/>
      <c r="G203" s="10">
        <f t="shared" si="21"/>
        <v>0</v>
      </c>
    </row>
    <row r="204" spans="1:7" ht="18" hidden="1" customHeight="1" x14ac:dyDescent="0.3">
      <c r="A204" s="1110"/>
      <c r="B204" s="288"/>
      <c r="C204" s="447">
        <f t="shared" si="20"/>
        <v>0</v>
      </c>
      <c r="D204" s="844"/>
      <c r="E204" s="845"/>
      <c r="G204" s="10">
        <f t="shared" si="21"/>
        <v>0</v>
      </c>
    </row>
    <row r="205" spans="1:7" ht="18" hidden="1" customHeight="1" x14ac:dyDescent="0.3">
      <c r="A205" s="1113"/>
      <c r="B205" s="853" t="s">
        <v>742</v>
      </c>
      <c r="C205" s="854">
        <f>SUM(C195:C204)</f>
        <v>0</v>
      </c>
      <c r="D205" s="854">
        <f>SUM(D195:D204)</f>
        <v>0</v>
      </c>
      <c r="E205" s="854">
        <f>SUM(E195:E204)</f>
        <v>0</v>
      </c>
      <c r="G205" s="10">
        <f t="shared" si="21"/>
        <v>0</v>
      </c>
    </row>
    <row r="206" spans="1:7" ht="18" hidden="1" customHeight="1" x14ac:dyDescent="0.3">
      <c r="A206" s="1112" t="s">
        <v>1104</v>
      </c>
      <c r="B206" s="288"/>
      <c r="C206" s="447">
        <f>SUM(D206:E206)</f>
        <v>0</v>
      </c>
      <c r="D206" s="844"/>
      <c r="E206" s="845"/>
      <c r="G206" s="10">
        <f t="shared" si="21"/>
        <v>0</v>
      </c>
    </row>
    <row r="207" spans="1:7" ht="18" hidden="1" customHeight="1" x14ac:dyDescent="0.3">
      <c r="A207" s="1110"/>
      <c r="B207" s="288"/>
      <c r="C207" s="447">
        <f t="shared" ref="C207:C215" si="22">SUM(D207:E207)</f>
        <v>0</v>
      </c>
      <c r="D207" s="844"/>
      <c r="E207" s="845"/>
      <c r="G207" s="10">
        <f t="shared" si="21"/>
        <v>0</v>
      </c>
    </row>
    <row r="208" spans="1:7" ht="18" hidden="1" customHeight="1" x14ac:dyDescent="0.3">
      <c r="A208" s="1110"/>
      <c r="B208" s="288"/>
      <c r="C208" s="447">
        <f t="shared" si="22"/>
        <v>0</v>
      </c>
      <c r="D208" s="844"/>
      <c r="E208" s="845"/>
      <c r="G208" s="10">
        <f t="shared" si="21"/>
        <v>0</v>
      </c>
    </row>
    <row r="209" spans="1:7" ht="18" hidden="1" customHeight="1" x14ac:dyDescent="0.3">
      <c r="A209" s="1110"/>
      <c r="B209" s="288"/>
      <c r="C209" s="447">
        <f t="shared" si="22"/>
        <v>0</v>
      </c>
      <c r="D209" s="844"/>
      <c r="E209" s="845"/>
      <c r="G209" s="10">
        <f t="shared" si="21"/>
        <v>0</v>
      </c>
    </row>
    <row r="210" spans="1:7" ht="18" hidden="1" customHeight="1" x14ac:dyDescent="0.3">
      <c r="A210" s="1110"/>
      <c r="B210" s="288"/>
      <c r="C210" s="447">
        <f t="shared" si="22"/>
        <v>0</v>
      </c>
      <c r="D210" s="844"/>
      <c r="E210" s="845"/>
      <c r="G210" s="10">
        <f t="shared" si="21"/>
        <v>0</v>
      </c>
    </row>
    <row r="211" spans="1:7" ht="18" hidden="1" customHeight="1" x14ac:dyDescent="0.3">
      <c r="A211" s="1110"/>
      <c r="B211" s="288"/>
      <c r="C211" s="447">
        <f t="shared" si="22"/>
        <v>0</v>
      </c>
      <c r="D211" s="844"/>
      <c r="E211" s="845"/>
      <c r="G211" s="10">
        <f t="shared" si="21"/>
        <v>0</v>
      </c>
    </row>
    <row r="212" spans="1:7" ht="18" hidden="1" customHeight="1" x14ac:dyDescent="0.3">
      <c r="A212" s="1110"/>
      <c r="B212" s="288"/>
      <c r="C212" s="447">
        <f t="shared" si="22"/>
        <v>0</v>
      </c>
      <c r="D212" s="844"/>
      <c r="E212" s="845"/>
      <c r="G212" s="10">
        <f t="shared" si="21"/>
        <v>0</v>
      </c>
    </row>
    <row r="213" spans="1:7" ht="18" hidden="1" customHeight="1" x14ac:dyDescent="0.3">
      <c r="A213" s="1110"/>
      <c r="B213" s="288"/>
      <c r="C213" s="447">
        <f t="shared" si="22"/>
        <v>0</v>
      </c>
      <c r="D213" s="844"/>
      <c r="E213" s="845"/>
      <c r="G213" s="10">
        <f t="shared" si="21"/>
        <v>0</v>
      </c>
    </row>
    <row r="214" spans="1:7" ht="18" hidden="1" customHeight="1" x14ac:dyDescent="0.3">
      <c r="A214" s="1110"/>
      <c r="B214" s="288"/>
      <c r="C214" s="447">
        <f t="shared" si="22"/>
        <v>0</v>
      </c>
      <c r="D214" s="844"/>
      <c r="E214" s="845"/>
      <c r="G214" s="10">
        <f t="shared" si="21"/>
        <v>0</v>
      </c>
    </row>
    <row r="215" spans="1:7" ht="18" hidden="1" customHeight="1" x14ac:dyDescent="0.3">
      <c r="A215" s="1110"/>
      <c r="B215" s="288"/>
      <c r="C215" s="447">
        <f t="shared" si="22"/>
        <v>0</v>
      </c>
      <c r="D215" s="844"/>
      <c r="E215" s="845"/>
      <c r="G215" s="10">
        <f t="shared" si="21"/>
        <v>0</v>
      </c>
    </row>
    <row r="216" spans="1:7" ht="18" hidden="1" customHeight="1" x14ac:dyDescent="0.3">
      <c r="A216" s="1113"/>
      <c r="B216" s="853" t="s">
        <v>742</v>
      </c>
      <c r="C216" s="854">
        <f>SUM(C206:C215)</f>
        <v>0</v>
      </c>
      <c r="D216" s="854">
        <f>SUM(D206:D215)</f>
        <v>0</v>
      </c>
      <c r="E216" s="854">
        <f>SUM(E206:E215)</f>
        <v>0</v>
      </c>
      <c r="G216" s="10">
        <f t="shared" si="21"/>
        <v>0</v>
      </c>
    </row>
    <row r="217" spans="1:7" ht="18" hidden="1" customHeight="1" x14ac:dyDescent="0.3">
      <c r="A217" s="1112" t="s">
        <v>1105</v>
      </c>
      <c r="B217" s="288"/>
      <c r="C217" s="447">
        <f>SUM(D217:E217)</f>
        <v>0</v>
      </c>
      <c r="D217" s="844"/>
      <c r="E217" s="845"/>
      <c r="G217" s="10">
        <f t="shared" si="21"/>
        <v>0</v>
      </c>
    </row>
    <row r="218" spans="1:7" ht="18" hidden="1" customHeight="1" x14ac:dyDescent="0.3">
      <c r="A218" s="1110"/>
      <c r="B218" s="288"/>
      <c r="C218" s="447">
        <f t="shared" ref="C218:C226" si="23">SUM(D218:E218)</f>
        <v>0</v>
      </c>
      <c r="D218" s="844"/>
      <c r="E218" s="845"/>
      <c r="G218" s="10">
        <f t="shared" si="21"/>
        <v>0</v>
      </c>
    </row>
    <row r="219" spans="1:7" ht="18" hidden="1" customHeight="1" x14ac:dyDescent="0.3">
      <c r="A219" s="1110"/>
      <c r="B219" s="288"/>
      <c r="C219" s="447">
        <f t="shared" si="23"/>
        <v>0</v>
      </c>
      <c r="D219" s="844"/>
      <c r="E219" s="845"/>
      <c r="G219" s="10">
        <f t="shared" si="21"/>
        <v>0</v>
      </c>
    </row>
    <row r="220" spans="1:7" ht="18" hidden="1" customHeight="1" x14ac:dyDescent="0.3">
      <c r="A220" s="1110"/>
      <c r="B220" s="288"/>
      <c r="C220" s="447">
        <f t="shared" si="23"/>
        <v>0</v>
      </c>
      <c r="D220" s="844"/>
      <c r="E220" s="845"/>
      <c r="G220" s="10">
        <f t="shared" si="21"/>
        <v>0</v>
      </c>
    </row>
    <row r="221" spans="1:7" ht="18" hidden="1" customHeight="1" x14ac:dyDescent="0.3">
      <c r="A221" s="1110"/>
      <c r="B221" s="288"/>
      <c r="C221" s="447">
        <f t="shared" si="23"/>
        <v>0</v>
      </c>
      <c r="D221" s="844"/>
      <c r="E221" s="845"/>
      <c r="G221" s="10">
        <f t="shared" si="21"/>
        <v>0</v>
      </c>
    </row>
    <row r="222" spans="1:7" ht="18" hidden="1" customHeight="1" x14ac:dyDescent="0.3">
      <c r="A222" s="1110"/>
      <c r="B222" s="288"/>
      <c r="C222" s="447">
        <f t="shared" si="23"/>
        <v>0</v>
      </c>
      <c r="D222" s="844"/>
      <c r="E222" s="845"/>
      <c r="G222" s="10">
        <f t="shared" si="21"/>
        <v>0</v>
      </c>
    </row>
    <row r="223" spans="1:7" ht="18" hidden="1" customHeight="1" x14ac:dyDescent="0.3">
      <c r="A223" s="1110"/>
      <c r="B223" s="288"/>
      <c r="C223" s="447">
        <f t="shared" si="23"/>
        <v>0</v>
      </c>
      <c r="D223" s="844"/>
      <c r="E223" s="845"/>
      <c r="G223" s="10">
        <f t="shared" si="21"/>
        <v>0</v>
      </c>
    </row>
    <row r="224" spans="1:7" ht="18" hidden="1" customHeight="1" x14ac:dyDescent="0.3">
      <c r="A224" s="1110"/>
      <c r="B224" s="288"/>
      <c r="C224" s="447">
        <f t="shared" si="23"/>
        <v>0</v>
      </c>
      <c r="D224" s="844"/>
      <c r="E224" s="845"/>
      <c r="G224" s="10">
        <f t="shared" si="21"/>
        <v>0</v>
      </c>
    </row>
    <row r="225" spans="1:7" ht="18" hidden="1" customHeight="1" x14ac:dyDescent="0.3">
      <c r="A225" s="1110"/>
      <c r="B225" s="288"/>
      <c r="C225" s="447">
        <f t="shared" si="23"/>
        <v>0</v>
      </c>
      <c r="D225" s="844"/>
      <c r="E225" s="845"/>
      <c r="G225" s="10">
        <f t="shared" si="21"/>
        <v>0</v>
      </c>
    </row>
    <row r="226" spans="1:7" ht="18" hidden="1" customHeight="1" x14ac:dyDescent="0.3">
      <c r="A226" s="1110"/>
      <c r="B226" s="288"/>
      <c r="C226" s="447">
        <f t="shared" si="23"/>
        <v>0</v>
      </c>
      <c r="D226" s="844"/>
      <c r="E226" s="845"/>
      <c r="G226" s="10">
        <f t="shared" si="21"/>
        <v>0</v>
      </c>
    </row>
    <row r="227" spans="1:7" ht="18" hidden="1" customHeight="1" x14ac:dyDescent="0.3">
      <c r="A227" s="1113"/>
      <c r="B227" s="853" t="s">
        <v>742</v>
      </c>
      <c r="C227" s="854">
        <f>SUM(C217:C226)</f>
        <v>0</v>
      </c>
      <c r="D227" s="854">
        <f>SUM(D217:D226)</f>
        <v>0</v>
      </c>
      <c r="E227" s="854">
        <f>SUM(E217:E226)</f>
        <v>0</v>
      </c>
      <c r="G227" s="10">
        <f t="shared" si="21"/>
        <v>0</v>
      </c>
    </row>
    <row r="228" spans="1:7" ht="18" hidden="1" customHeight="1" x14ac:dyDescent="0.3">
      <c r="A228" s="1112" t="s">
        <v>1106</v>
      </c>
      <c r="B228" s="288"/>
      <c r="C228" s="447">
        <f>SUM(D228:E228)</f>
        <v>0</v>
      </c>
      <c r="D228" s="844"/>
      <c r="E228" s="845"/>
      <c r="G228" s="10">
        <f t="shared" si="21"/>
        <v>0</v>
      </c>
    </row>
    <row r="229" spans="1:7" ht="18" hidden="1" customHeight="1" x14ac:dyDescent="0.3">
      <c r="A229" s="1110"/>
      <c r="B229" s="288"/>
      <c r="C229" s="447">
        <f t="shared" ref="C229:C237" si="24">SUM(D229:E229)</f>
        <v>0</v>
      </c>
      <c r="D229" s="844"/>
      <c r="E229" s="845"/>
      <c r="G229" s="10">
        <f t="shared" si="21"/>
        <v>0</v>
      </c>
    </row>
    <row r="230" spans="1:7" ht="18" hidden="1" customHeight="1" x14ac:dyDescent="0.3">
      <c r="A230" s="1110"/>
      <c r="B230" s="288"/>
      <c r="C230" s="447">
        <f t="shared" si="24"/>
        <v>0</v>
      </c>
      <c r="D230" s="844"/>
      <c r="E230" s="845"/>
      <c r="G230" s="10">
        <f t="shared" si="21"/>
        <v>0</v>
      </c>
    </row>
    <row r="231" spans="1:7" ht="18" hidden="1" customHeight="1" x14ac:dyDescent="0.3">
      <c r="A231" s="1110"/>
      <c r="B231" s="288"/>
      <c r="C231" s="447">
        <f t="shared" si="24"/>
        <v>0</v>
      </c>
      <c r="D231" s="844"/>
      <c r="E231" s="845"/>
      <c r="G231" s="10">
        <f t="shared" si="21"/>
        <v>0</v>
      </c>
    </row>
    <row r="232" spans="1:7" ht="18" hidden="1" customHeight="1" x14ac:dyDescent="0.3">
      <c r="A232" s="1110"/>
      <c r="B232" s="288"/>
      <c r="C232" s="447">
        <f t="shared" si="24"/>
        <v>0</v>
      </c>
      <c r="D232" s="844"/>
      <c r="E232" s="845"/>
      <c r="G232" s="10">
        <f t="shared" si="21"/>
        <v>0</v>
      </c>
    </row>
    <row r="233" spans="1:7" ht="18" hidden="1" customHeight="1" x14ac:dyDescent="0.3">
      <c r="A233" s="1110"/>
      <c r="B233" s="288"/>
      <c r="C233" s="447">
        <f t="shared" si="24"/>
        <v>0</v>
      </c>
      <c r="D233" s="844"/>
      <c r="E233" s="845"/>
      <c r="G233" s="10">
        <f t="shared" si="21"/>
        <v>0</v>
      </c>
    </row>
    <row r="234" spans="1:7" ht="18" hidden="1" customHeight="1" x14ac:dyDescent="0.3">
      <c r="A234" s="1110"/>
      <c r="B234" s="288"/>
      <c r="C234" s="447">
        <f t="shared" si="24"/>
        <v>0</v>
      </c>
      <c r="D234" s="844"/>
      <c r="E234" s="845"/>
      <c r="G234" s="10">
        <f t="shared" si="21"/>
        <v>0</v>
      </c>
    </row>
    <row r="235" spans="1:7" ht="18" hidden="1" customHeight="1" x14ac:dyDescent="0.3">
      <c r="A235" s="1110"/>
      <c r="B235" s="288"/>
      <c r="C235" s="447">
        <f t="shared" si="24"/>
        <v>0</v>
      </c>
      <c r="D235" s="844"/>
      <c r="E235" s="845"/>
      <c r="G235" s="10">
        <f t="shared" si="21"/>
        <v>0</v>
      </c>
    </row>
    <row r="236" spans="1:7" ht="18" hidden="1" customHeight="1" x14ac:dyDescent="0.3">
      <c r="A236" s="1110"/>
      <c r="B236" s="288"/>
      <c r="C236" s="447">
        <f t="shared" si="24"/>
        <v>0</v>
      </c>
      <c r="D236" s="844"/>
      <c r="E236" s="845"/>
      <c r="G236" s="10">
        <f t="shared" si="21"/>
        <v>0</v>
      </c>
    </row>
    <row r="237" spans="1:7" ht="18" hidden="1" customHeight="1" x14ac:dyDescent="0.3">
      <c r="A237" s="1110"/>
      <c r="B237" s="288"/>
      <c r="C237" s="447">
        <f t="shared" si="24"/>
        <v>0</v>
      </c>
      <c r="D237" s="844"/>
      <c r="E237" s="845"/>
      <c r="G237" s="10">
        <f t="shared" si="21"/>
        <v>0</v>
      </c>
    </row>
    <row r="238" spans="1:7" ht="18" hidden="1" customHeight="1" x14ac:dyDescent="0.3">
      <c r="A238" s="1113"/>
      <c r="B238" s="853" t="s">
        <v>742</v>
      </c>
      <c r="C238" s="854">
        <f>SUM(C228:C237)</f>
        <v>0</v>
      </c>
      <c r="D238" s="854">
        <f>SUM(D228:D237)</f>
        <v>0</v>
      </c>
      <c r="E238" s="854">
        <f>SUM(E228:E237)</f>
        <v>0</v>
      </c>
      <c r="G238" s="10">
        <f t="shared" si="21"/>
        <v>0</v>
      </c>
    </row>
    <row r="239" spans="1:7" ht="18" hidden="1" customHeight="1" x14ac:dyDescent="0.3">
      <c r="A239" s="1112" t="s">
        <v>1107</v>
      </c>
      <c r="B239" s="288"/>
      <c r="C239" s="447">
        <f>SUM(D239:E239)</f>
        <v>0</v>
      </c>
      <c r="D239" s="844"/>
      <c r="E239" s="845"/>
      <c r="G239" s="10">
        <f t="shared" si="21"/>
        <v>0</v>
      </c>
    </row>
    <row r="240" spans="1:7" ht="18" hidden="1" customHeight="1" x14ac:dyDescent="0.3">
      <c r="A240" s="1110"/>
      <c r="B240" s="288"/>
      <c r="C240" s="447">
        <f t="shared" ref="C240:C248" si="25">SUM(D240:E240)</f>
        <v>0</v>
      </c>
      <c r="D240" s="844"/>
      <c r="E240" s="845"/>
      <c r="G240" s="10">
        <f t="shared" si="21"/>
        <v>0</v>
      </c>
    </row>
    <row r="241" spans="1:7" ht="18" hidden="1" customHeight="1" x14ac:dyDescent="0.3">
      <c r="A241" s="1110"/>
      <c r="B241" s="288"/>
      <c r="C241" s="447">
        <f t="shared" si="25"/>
        <v>0</v>
      </c>
      <c r="D241" s="844"/>
      <c r="E241" s="845"/>
      <c r="G241" s="10">
        <f t="shared" si="21"/>
        <v>0</v>
      </c>
    </row>
    <row r="242" spans="1:7" ht="18" hidden="1" customHeight="1" x14ac:dyDescent="0.3">
      <c r="A242" s="1110"/>
      <c r="B242" s="288"/>
      <c r="C242" s="447">
        <f t="shared" si="25"/>
        <v>0</v>
      </c>
      <c r="D242" s="844"/>
      <c r="E242" s="845"/>
      <c r="G242" s="10">
        <f t="shared" si="21"/>
        <v>0</v>
      </c>
    </row>
    <row r="243" spans="1:7" ht="18" hidden="1" customHeight="1" x14ac:dyDescent="0.3">
      <c r="A243" s="1110"/>
      <c r="B243" s="288"/>
      <c r="C243" s="447">
        <f t="shared" si="25"/>
        <v>0</v>
      </c>
      <c r="D243" s="844"/>
      <c r="E243" s="845"/>
      <c r="G243" s="10">
        <f t="shared" si="21"/>
        <v>0</v>
      </c>
    </row>
    <row r="244" spans="1:7" ht="18" hidden="1" customHeight="1" x14ac:dyDescent="0.3">
      <c r="A244" s="1110"/>
      <c r="B244" s="288"/>
      <c r="C244" s="447">
        <f t="shared" si="25"/>
        <v>0</v>
      </c>
      <c r="D244" s="844"/>
      <c r="E244" s="845"/>
      <c r="G244" s="10">
        <f t="shared" si="21"/>
        <v>0</v>
      </c>
    </row>
    <row r="245" spans="1:7" ht="18" hidden="1" customHeight="1" x14ac:dyDescent="0.3">
      <c r="A245" s="1110"/>
      <c r="B245" s="288"/>
      <c r="C245" s="447">
        <f t="shared" si="25"/>
        <v>0</v>
      </c>
      <c r="D245" s="844"/>
      <c r="E245" s="845"/>
      <c r="G245" s="10">
        <f t="shared" si="21"/>
        <v>0</v>
      </c>
    </row>
    <row r="246" spans="1:7" ht="18" hidden="1" customHeight="1" x14ac:dyDescent="0.3">
      <c r="A246" s="1110"/>
      <c r="B246" s="288"/>
      <c r="C246" s="447">
        <f t="shared" si="25"/>
        <v>0</v>
      </c>
      <c r="D246" s="844"/>
      <c r="E246" s="845"/>
      <c r="G246" s="10">
        <f t="shared" si="21"/>
        <v>0</v>
      </c>
    </row>
    <row r="247" spans="1:7" ht="18" hidden="1" customHeight="1" x14ac:dyDescent="0.3">
      <c r="A247" s="1110"/>
      <c r="B247" s="288"/>
      <c r="C247" s="447">
        <f t="shared" si="25"/>
        <v>0</v>
      </c>
      <c r="D247" s="844"/>
      <c r="E247" s="845"/>
      <c r="G247" s="10">
        <f t="shared" si="21"/>
        <v>0</v>
      </c>
    </row>
    <row r="248" spans="1:7" ht="18" hidden="1" customHeight="1" x14ac:dyDescent="0.3">
      <c r="A248" s="1110"/>
      <c r="B248" s="288"/>
      <c r="C248" s="447">
        <f t="shared" si="25"/>
        <v>0</v>
      </c>
      <c r="D248" s="844"/>
      <c r="E248" s="845"/>
      <c r="G248" s="10">
        <f t="shared" si="21"/>
        <v>0</v>
      </c>
    </row>
    <row r="249" spans="1:7" ht="18" hidden="1" customHeight="1" x14ac:dyDescent="0.3">
      <c r="A249" s="1113"/>
      <c r="B249" s="853" t="s">
        <v>742</v>
      </c>
      <c r="C249" s="854">
        <f>SUM(C239:C248)</f>
        <v>0</v>
      </c>
      <c r="D249" s="854">
        <f>SUM(D239:D248)</f>
        <v>0</v>
      </c>
      <c r="E249" s="854">
        <f>SUM(E239:E248)</f>
        <v>0</v>
      </c>
      <c r="G249" s="10">
        <f t="shared" si="21"/>
        <v>0</v>
      </c>
    </row>
    <row r="250" spans="1:7" ht="18" hidden="1" customHeight="1" x14ac:dyDescent="0.3">
      <c r="A250" s="1112" t="s">
        <v>1108</v>
      </c>
      <c r="B250" s="288"/>
      <c r="C250" s="447">
        <f>SUM(D250:E250)</f>
        <v>0</v>
      </c>
      <c r="D250" s="844"/>
      <c r="E250" s="845"/>
      <c r="G250" s="10">
        <f t="shared" si="21"/>
        <v>0</v>
      </c>
    </row>
    <row r="251" spans="1:7" ht="18" hidden="1" customHeight="1" x14ac:dyDescent="0.3">
      <c r="A251" s="1110"/>
      <c r="B251" s="288"/>
      <c r="C251" s="447">
        <f t="shared" ref="C251:C259" si="26">SUM(D251:E251)</f>
        <v>0</v>
      </c>
      <c r="D251" s="844"/>
      <c r="E251" s="845"/>
      <c r="G251" s="10">
        <f t="shared" si="21"/>
        <v>0</v>
      </c>
    </row>
    <row r="252" spans="1:7" ht="18" hidden="1" customHeight="1" x14ac:dyDescent="0.3">
      <c r="A252" s="1110"/>
      <c r="B252" s="288"/>
      <c r="C252" s="447">
        <f t="shared" si="26"/>
        <v>0</v>
      </c>
      <c r="D252" s="844"/>
      <c r="E252" s="845"/>
      <c r="G252" s="10">
        <f t="shared" si="21"/>
        <v>0</v>
      </c>
    </row>
    <row r="253" spans="1:7" ht="18" hidden="1" customHeight="1" x14ac:dyDescent="0.3">
      <c r="A253" s="1110"/>
      <c r="B253" s="288"/>
      <c r="C253" s="447">
        <f t="shared" si="26"/>
        <v>0</v>
      </c>
      <c r="D253" s="844"/>
      <c r="E253" s="845"/>
      <c r="G253" s="10">
        <f t="shared" si="21"/>
        <v>0</v>
      </c>
    </row>
    <row r="254" spans="1:7" ht="18" hidden="1" customHeight="1" x14ac:dyDescent="0.3">
      <c r="A254" s="1110"/>
      <c r="B254" s="288"/>
      <c r="C254" s="447">
        <f t="shared" si="26"/>
        <v>0</v>
      </c>
      <c r="D254" s="844"/>
      <c r="E254" s="845"/>
      <c r="G254" s="10">
        <f t="shared" si="21"/>
        <v>0</v>
      </c>
    </row>
    <row r="255" spans="1:7" ht="18" hidden="1" customHeight="1" x14ac:dyDescent="0.3">
      <c r="A255" s="1110"/>
      <c r="B255" s="288"/>
      <c r="C255" s="447">
        <f t="shared" si="26"/>
        <v>0</v>
      </c>
      <c r="D255" s="844"/>
      <c r="E255" s="845"/>
      <c r="G255" s="10">
        <f t="shared" si="21"/>
        <v>0</v>
      </c>
    </row>
    <row r="256" spans="1:7" ht="18" hidden="1" customHeight="1" x14ac:dyDescent="0.3">
      <c r="A256" s="1110"/>
      <c r="B256" s="288"/>
      <c r="C256" s="447">
        <f t="shared" si="26"/>
        <v>0</v>
      </c>
      <c r="D256" s="844"/>
      <c r="E256" s="845"/>
      <c r="G256" s="10">
        <f t="shared" si="21"/>
        <v>0</v>
      </c>
    </row>
    <row r="257" spans="1:7" ht="18" hidden="1" customHeight="1" x14ac:dyDescent="0.3">
      <c r="A257" s="1110"/>
      <c r="B257" s="288"/>
      <c r="C257" s="447">
        <f t="shared" si="26"/>
        <v>0</v>
      </c>
      <c r="D257" s="844"/>
      <c r="E257" s="845"/>
      <c r="G257" s="10">
        <f t="shared" si="21"/>
        <v>0</v>
      </c>
    </row>
    <row r="258" spans="1:7" ht="18" hidden="1" customHeight="1" x14ac:dyDescent="0.3">
      <c r="A258" s="1110"/>
      <c r="B258" s="288"/>
      <c r="C258" s="447">
        <f t="shared" si="26"/>
        <v>0</v>
      </c>
      <c r="D258" s="844"/>
      <c r="E258" s="845"/>
      <c r="G258" s="10">
        <f t="shared" si="21"/>
        <v>0</v>
      </c>
    </row>
    <row r="259" spans="1:7" ht="18" hidden="1" customHeight="1" x14ac:dyDescent="0.3">
      <c r="A259" s="1110"/>
      <c r="B259" s="288"/>
      <c r="C259" s="447">
        <f t="shared" si="26"/>
        <v>0</v>
      </c>
      <c r="D259" s="844"/>
      <c r="E259" s="845"/>
      <c r="G259" s="10">
        <f t="shared" si="21"/>
        <v>0</v>
      </c>
    </row>
    <row r="260" spans="1:7" ht="18" hidden="1" customHeight="1" x14ac:dyDescent="0.3">
      <c r="A260" s="1113"/>
      <c r="B260" s="853" t="s">
        <v>742</v>
      </c>
      <c r="C260" s="854">
        <f>SUM(C250:C259)</f>
        <v>0</v>
      </c>
      <c r="D260" s="854">
        <f>SUM(D250:D259)</f>
        <v>0</v>
      </c>
      <c r="E260" s="854">
        <f>SUM(E250:E259)</f>
        <v>0</v>
      </c>
      <c r="G260" s="10">
        <f t="shared" si="21"/>
        <v>0</v>
      </c>
    </row>
    <row r="261" spans="1:7" ht="18" hidden="1" customHeight="1" x14ac:dyDescent="0.3">
      <c r="A261" s="1112" t="s">
        <v>1109</v>
      </c>
      <c r="B261" s="288"/>
      <c r="C261" s="447">
        <f>SUM(D261:E261)</f>
        <v>0</v>
      </c>
      <c r="D261" s="844"/>
      <c r="E261" s="845"/>
      <c r="G261" s="10">
        <f t="shared" si="21"/>
        <v>0</v>
      </c>
    </row>
    <row r="262" spans="1:7" ht="18" hidden="1" customHeight="1" x14ac:dyDescent="0.3">
      <c r="A262" s="1110"/>
      <c r="B262" s="288"/>
      <c r="C262" s="447">
        <f t="shared" ref="C262:C270" si="27">SUM(D262:E262)</f>
        <v>0</v>
      </c>
      <c r="D262" s="844"/>
      <c r="E262" s="845"/>
      <c r="G262" s="10">
        <f t="shared" si="21"/>
        <v>0</v>
      </c>
    </row>
    <row r="263" spans="1:7" ht="18" hidden="1" customHeight="1" x14ac:dyDescent="0.3">
      <c r="A263" s="1110"/>
      <c r="B263" s="288"/>
      <c r="C263" s="447">
        <f t="shared" si="27"/>
        <v>0</v>
      </c>
      <c r="D263" s="844"/>
      <c r="E263" s="845"/>
      <c r="G263" s="10">
        <f t="shared" si="21"/>
        <v>0</v>
      </c>
    </row>
    <row r="264" spans="1:7" ht="18" hidden="1" customHeight="1" x14ac:dyDescent="0.3">
      <c r="A264" s="1110"/>
      <c r="B264" s="288"/>
      <c r="C264" s="447">
        <f t="shared" si="27"/>
        <v>0</v>
      </c>
      <c r="D264" s="844"/>
      <c r="E264" s="845"/>
      <c r="G264" s="10">
        <f t="shared" si="21"/>
        <v>0</v>
      </c>
    </row>
    <row r="265" spans="1:7" ht="18" hidden="1" customHeight="1" x14ac:dyDescent="0.3">
      <c r="A265" s="1110"/>
      <c r="B265" s="288"/>
      <c r="C265" s="447">
        <f t="shared" si="27"/>
        <v>0</v>
      </c>
      <c r="D265" s="844"/>
      <c r="E265" s="845"/>
      <c r="G265" s="10">
        <f t="shared" ref="G265:G328" si="28">SUM(C265:E265)</f>
        <v>0</v>
      </c>
    </row>
    <row r="266" spans="1:7" ht="18" hidden="1" customHeight="1" x14ac:dyDescent="0.3">
      <c r="A266" s="1110"/>
      <c r="B266" s="288"/>
      <c r="C266" s="447">
        <f t="shared" si="27"/>
        <v>0</v>
      </c>
      <c r="D266" s="844"/>
      <c r="E266" s="845"/>
      <c r="G266" s="10">
        <f t="shared" si="28"/>
        <v>0</v>
      </c>
    </row>
    <row r="267" spans="1:7" ht="18" hidden="1" customHeight="1" x14ac:dyDescent="0.3">
      <c r="A267" s="1110"/>
      <c r="B267" s="288"/>
      <c r="C267" s="447">
        <f t="shared" si="27"/>
        <v>0</v>
      </c>
      <c r="D267" s="844"/>
      <c r="E267" s="845"/>
      <c r="G267" s="10">
        <f t="shared" si="28"/>
        <v>0</v>
      </c>
    </row>
    <row r="268" spans="1:7" ht="18" hidden="1" customHeight="1" x14ac:dyDescent="0.3">
      <c r="A268" s="1110"/>
      <c r="B268" s="288"/>
      <c r="C268" s="447">
        <f t="shared" si="27"/>
        <v>0</v>
      </c>
      <c r="D268" s="844"/>
      <c r="E268" s="845"/>
      <c r="G268" s="10">
        <f t="shared" si="28"/>
        <v>0</v>
      </c>
    </row>
    <row r="269" spans="1:7" ht="18" hidden="1" customHeight="1" x14ac:dyDescent="0.3">
      <c r="A269" s="1110"/>
      <c r="B269" s="288"/>
      <c r="C269" s="447">
        <f t="shared" si="27"/>
        <v>0</v>
      </c>
      <c r="D269" s="844"/>
      <c r="E269" s="845"/>
      <c r="G269" s="10">
        <f t="shared" si="28"/>
        <v>0</v>
      </c>
    </row>
    <row r="270" spans="1:7" ht="18" hidden="1" customHeight="1" x14ac:dyDescent="0.3">
      <c r="A270" s="1110"/>
      <c r="B270" s="288"/>
      <c r="C270" s="447">
        <f t="shared" si="27"/>
        <v>0</v>
      </c>
      <c r="D270" s="844"/>
      <c r="E270" s="845"/>
      <c r="G270" s="10">
        <f t="shared" si="28"/>
        <v>0</v>
      </c>
    </row>
    <row r="271" spans="1:7" ht="18" hidden="1" customHeight="1" x14ac:dyDescent="0.3">
      <c r="A271" s="1113"/>
      <c r="B271" s="853" t="s">
        <v>742</v>
      </c>
      <c r="C271" s="854">
        <f>SUM(C261:C270)</f>
        <v>0</v>
      </c>
      <c r="D271" s="854">
        <f>SUM(D261:D270)</f>
        <v>0</v>
      </c>
      <c r="E271" s="854">
        <f>SUM(E261:E270)</f>
        <v>0</v>
      </c>
      <c r="G271" s="10">
        <f t="shared" si="28"/>
        <v>0</v>
      </c>
    </row>
    <row r="272" spans="1:7" ht="18" hidden="1" customHeight="1" x14ac:dyDescent="0.3">
      <c r="A272" s="1112" t="s">
        <v>1110</v>
      </c>
      <c r="B272" s="288"/>
      <c r="C272" s="447">
        <f>SUM(D272:E272)</f>
        <v>0</v>
      </c>
      <c r="D272" s="844"/>
      <c r="E272" s="845"/>
      <c r="G272" s="10">
        <f t="shared" si="28"/>
        <v>0</v>
      </c>
    </row>
    <row r="273" spans="1:7" ht="18" hidden="1" customHeight="1" x14ac:dyDescent="0.3">
      <c r="A273" s="1110"/>
      <c r="B273" s="288"/>
      <c r="C273" s="447">
        <f t="shared" ref="C273:C281" si="29">SUM(D273:E273)</f>
        <v>0</v>
      </c>
      <c r="D273" s="844"/>
      <c r="E273" s="845"/>
      <c r="G273" s="10">
        <f t="shared" si="28"/>
        <v>0</v>
      </c>
    </row>
    <row r="274" spans="1:7" ht="18" hidden="1" customHeight="1" x14ac:dyDescent="0.3">
      <c r="A274" s="1110"/>
      <c r="B274" s="288"/>
      <c r="C274" s="447">
        <f t="shared" si="29"/>
        <v>0</v>
      </c>
      <c r="D274" s="844"/>
      <c r="E274" s="845"/>
      <c r="G274" s="10">
        <f t="shared" si="28"/>
        <v>0</v>
      </c>
    </row>
    <row r="275" spans="1:7" ht="18" hidden="1" customHeight="1" x14ac:dyDescent="0.3">
      <c r="A275" s="1110"/>
      <c r="B275" s="288"/>
      <c r="C275" s="447">
        <f t="shared" si="29"/>
        <v>0</v>
      </c>
      <c r="D275" s="844"/>
      <c r="E275" s="845"/>
      <c r="G275" s="10">
        <f t="shared" si="28"/>
        <v>0</v>
      </c>
    </row>
    <row r="276" spans="1:7" ht="18" hidden="1" customHeight="1" x14ac:dyDescent="0.3">
      <c r="A276" s="1110"/>
      <c r="B276" s="288"/>
      <c r="C276" s="447">
        <f t="shared" si="29"/>
        <v>0</v>
      </c>
      <c r="D276" s="844"/>
      <c r="E276" s="845"/>
      <c r="G276" s="10">
        <f t="shared" si="28"/>
        <v>0</v>
      </c>
    </row>
    <row r="277" spans="1:7" ht="18" hidden="1" customHeight="1" x14ac:dyDescent="0.3">
      <c r="A277" s="1110"/>
      <c r="B277" s="288"/>
      <c r="C277" s="447">
        <f t="shared" si="29"/>
        <v>0</v>
      </c>
      <c r="D277" s="844"/>
      <c r="E277" s="845"/>
      <c r="G277" s="10">
        <f t="shared" si="28"/>
        <v>0</v>
      </c>
    </row>
    <row r="278" spans="1:7" ht="18" hidden="1" customHeight="1" x14ac:dyDescent="0.3">
      <c r="A278" s="1110"/>
      <c r="B278" s="288"/>
      <c r="C278" s="447">
        <f t="shared" si="29"/>
        <v>0</v>
      </c>
      <c r="D278" s="844"/>
      <c r="E278" s="845"/>
      <c r="G278" s="10">
        <f t="shared" si="28"/>
        <v>0</v>
      </c>
    </row>
    <row r="279" spans="1:7" ht="18" hidden="1" customHeight="1" x14ac:dyDescent="0.3">
      <c r="A279" s="1110"/>
      <c r="B279" s="288"/>
      <c r="C279" s="447">
        <f t="shared" si="29"/>
        <v>0</v>
      </c>
      <c r="D279" s="844"/>
      <c r="E279" s="845"/>
      <c r="G279" s="10">
        <f t="shared" si="28"/>
        <v>0</v>
      </c>
    </row>
    <row r="280" spans="1:7" ht="18" hidden="1" customHeight="1" x14ac:dyDescent="0.3">
      <c r="A280" s="1110"/>
      <c r="B280" s="288"/>
      <c r="C280" s="447">
        <f t="shared" si="29"/>
        <v>0</v>
      </c>
      <c r="D280" s="844"/>
      <c r="E280" s="845"/>
      <c r="G280" s="10">
        <f t="shared" si="28"/>
        <v>0</v>
      </c>
    </row>
    <row r="281" spans="1:7" ht="18" hidden="1" customHeight="1" x14ac:dyDescent="0.3">
      <c r="A281" s="1110"/>
      <c r="B281" s="288"/>
      <c r="C281" s="447">
        <f t="shared" si="29"/>
        <v>0</v>
      </c>
      <c r="D281" s="844"/>
      <c r="E281" s="845"/>
      <c r="G281" s="10">
        <f t="shared" si="28"/>
        <v>0</v>
      </c>
    </row>
    <row r="282" spans="1:7" ht="18" hidden="1" customHeight="1" x14ac:dyDescent="0.3">
      <c r="A282" s="1113"/>
      <c r="B282" s="853" t="s">
        <v>742</v>
      </c>
      <c r="C282" s="854">
        <f>SUM(C272:C281)</f>
        <v>0</v>
      </c>
      <c r="D282" s="854">
        <f>SUM(D272:D281)</f>
        <v>0</v>
      </c>
      <c r="E282" s="854">
        <f>SUM(E272:E281)</f>
        <v>0</v>
      </c>
      <c r="G282" s="10">
        <f t="shared" si="28"/>
        <v>0</v>
      </c>
    </row>
    <row r="283" spans="1:7" ht="37.5" hidden="1" x14ac:dyDescent="0.3">
      <c r="A283" s="1108" t="s">
        <v>1111</v>
      </c>
      <c r="B283" s="915" t="s">
        <v>1230</v>
      </c>
      <c r="C283" s="911">
        <f>D283+E283</f>
        <v>0</v>
      </c>
      <c r="D283" s="911"/>
      <c r="E283" s="912">
        <f>800000-800000</f>
        <v>0</v>
      </c>
      <c r="G283" s="10">
        <f t="shared" si="28"/>
        <v>0</v>
      </c>
    </row>
    <row r="284" spans="1:7" ht="18" hidden="1" customHeight="1" x14ac:dyDescent="0.3">
      <c r="A284" s="1110"/>
      <c r="B284" s="288"/>
      <c r="C284" s="447">
        <f t="shared" ref="C284:C292" si="30">SUM(D284:E284)</f>
        <v>0</v>
      </c>
      <c r="D284" s="844"/>
      <c r="E284" s="845"/>
      <c r="G284" s="10">
        <f t="shared" si="28"/>
        <v>0</v>
      </c>
    </row>
    <row r="285" spans="1:7" ht="18" hidden="1" customHeight="1" x14ac:dyDescent="0.3">
      <c r="A285" s="1110"/>
      <c r="B285" s="288"/>
      <c r="C285" s="447">
        <f t="shared" si="30"/>
        <v>0</v>
      </c>
      <c r="D285" s="844"/>
      <c r="E285" s="845"/>
      <c r="G285" s="10">
        <f t="shared" si="28"/>
        <v>0</v>
      </c>
    </row>
    <row r="286" spans="1:7" ht="18" hidden="1" customHeight="1" x14ac:dyDescent="0.3">
      <c r="A286" s="1110"/>
      <c r="B286" s="288"/>
      <c r="C286" s="447">
        <f t="shared" si="30"/>
        <v>0</v>
      </c>
      <c r="D286" s="844"/>
      <c r="E286" s="845"/>
      <c r="G286" s="10">
        <f t="shared" si="28"/>
        <v>0</v>
      </c>
    </row>
    <row r="287" spans="1:7" ht="18" hidden="1" customHeight="1" x14ac:dyDescent="0.3">
      <c r="A287" s="1110"/>
      <c r="B287" s="288"/>
      <c r="C287" s="447">
        <f t="shared" si="30"/>
        <v>0</v>
      </c>
      <c r="D287" s="844"/>
      <c r="E287" s="845"/>
      <c r="G287" s="10">
        <f t="shared" si="28"/>
        <v>0</v>
      </c>
    </row>
    <row r="288" spans="1:7" ht="18" hidden="1" customHeight="1" x14ac:dyDescent="0.3">
      <c r="A288" s="1110"/>
      <c r="B288" s="288"/>
      <c r="C288" s="447">
        <f t="shared" si="30"/>
        <v>0</v>
      </c>
      <c r="D288" s="844"/>
      <c r="E288" s="845"/>
      <c r="G288" s="10">
        <f t="shared" si="28"/>
        <v>0</v>
      </c>
    </row>
    <row r="289" spans="1:7" ht="18" hidden="1" customHeight="1" x14ac:dyDescent="0.3">
      <c r="A289" s="1110"/>
      <c r="B289" s="288"/>
      <c r="C289" s="447">
        <f t="shared" si="30"/>
        <v>0</v>
      </c>
      <c r="D289" s="844"/>
      <c r="E289" s="845"/>
      <c r="G289" s="10">
        <f t="shared" si="28"/>
        <v>0</v>
      </c>
    </row>
    <row r="290" spans="1:7" ht="18" hidden="1" customHeight="1" x14ac:dyDescent="0.3">
      <c r="A290" s="1110"/>
      <c r="B290" s="288"/>
      <c r="C290" s="447">
        <f t="shared" si="30"/>
        <v>0</v>
      </c>
      <c r="D290" s="844"/>
      <c r="E290" s="845"/>
      <c r="G290" s="10">
        <f t="shared" si="28"/>
        <v>0</v>
      </c>
    </row>
    <row r="291" spans="1:7" ht="18" hidden="1" customHeight="1" x14ac:dyDescent="0.3">
      <c r="A291" s="1110"/>
      <c r="B291" s="288"/>
      <c r="C291" s="447">
        <f t="shared" si="30"/>
        <v>0</v>
      </c>
      <c r="D291" s="844"/>
      <c r="E291" s="845"/>
      <c r="G291" s="10">
        <f t="shared" si="28"/>
        <v>0</v>
      </c>
    </row>
    <row r="292" spans="1:7" ht="18" hidden="1" customHeight="1" x14ac:dyDescent="0.3">
      <c r="A292" s="1110"/>
      <c r="B292" s="288"/>
      <c r="C292" s="447">
        <f t="shared" si="30"/>
        <v>0</v>
      </c>
      <c r="D292" s="844"/>
      <c r="E292" s="845"/>
      <c r="G292" s="10">
        <f t="shared" si="28"/>
        <v>0</v>
      </c>
    </row>
    <row r="293" spans="1:7" ht="18" hidden="1" customHeight="1" x14ac:dyDescent="0.3">
      <c r="A293" s="1111"/>
      <c r="B293" s="913" t="s">
        <v>742</v>
      </c>
      <c r="C293" s="914">
        <f>SUM(C283:C292)</f>
        <v>0</v>
      </c>
      <c r="D293" s="914">
        <f>SUM(D283:D292)</f>
        <v>0</v>
      </c>
      <c r="E293" s="914">
        <f>SUM(E283:E292)</f>
        <v>0</v>
      </c>
      <c r="G293" s="10">
        <f t="shared" si="28"/>
        <v>0</v>
      </c>
    </row>
    <row r="294" spans="1:7" ht="18" hidden="1" customHeight="1" x14ac:dyDescent="0.3">
      <c r="A294" s="1112" t="s">
        <v>1112</v>
      </c>
      <c r="B294" s="288"/>
      <c r="C294" s="447">
        <f>SUM(D294:E294)</f>
        <v>0</v>
      </c>
      <c r="D294" s="844"/>
      <c r="E294" s="845"/>
      <c r="G294" s="10">
        <f t="shared" si="28"/>
        <v>0</v>
      </c>
    </row>
    <row r="295" spans="1:7" ht="18" hidden="1" customHeight="1" x14ac:dyDescent="0.3">
      <c r="A295" s="1110"/>
      <c r="B295" s="288"/>
      <c r="C295" s="447">
        <f t="shared" ref="C295:C303" si="31">SUM(D295:E295)</f>
        <v>0</v>
      </c>
      <c r="D295" s="844"/>
      <c r="E295" s="845"/>
      <c r="G295" s="10">
        <f t="shared" si="28"/>
        <v>0</v>
      </c>
    </row>
    <row r="296" spans="1:7" ht="18" hidden="1" customHeight="1" x14ac:dyDescent="0.3">
      <c r="A296" s="1110"/>
      <c r="B296" s="288"/>
      <c r="C296" s="447">
        <f t="shared" si="31"/>
        <v>0</v>
      </c>
      <c r="D296" s="844"/>
      <c r="E296" s="845"/>
      <c r="G296" s="10">
        <f t="shared" si="28"/>
        <v>0</v>
      </c>
    </row>
    <row r="297" spans="1:7" ht="18" hidden="1" customHeight="1" x14ac:dyDescent="0.3">
      <c r="A297" s="1110"/>
      <c r="B297" s="288"/>
      <c r="C297" s="447">
        <f t="shared" si="31"/>
        <v>0</v>
      </c>
      <c r="D297" s="844"/>
      <c r="E297" s="845"/>
      <c r="G297" s="10">
        <f t="shared" si="28"/>
        <v>0</v>
      </c>
    </row>
    <row r="298" spans="1:7" ht="18" hidden="1" customHeight="1" x14ac:dyDescent="0.3">
      <c r="A298" s="1110"/>
      <c r="B298" s="288"/>
      <c r="C298" s="447">
        <f t="shared" si="31"/>
        <v>0</v>
      </c>
      <c r="D298" s="844"/>
      <c r="E298" s="845"/>
      <c r="G298" s="10">
        <f t="shared" si="28"/>
        <v>0</v>
      </c>
    </row>
    <row r="299" spans="1:7" ht="18" hidden="1" customHeight="1" x14ac:dyDescent="0.3">
      <c r="A299" s="1110"/>
      <c r="B299" s="288"/>
      <c r="C299" s="447">
        <f t="shared" si="31"/>
        <v>0</v>
      </c>
      <c r="D299" s="844"/>
      <c r="E299" s="845"/>
      <c r="G299" s="10">
        <f t="shared" si="28"/>
        <v>0</v>
      </c>
    </row>
    <row r="300" spans="1:7" ht="18" hidden="1" customHeight="1" x14ac:dyDescent="0.3">
      <c r="A300" s="1110"/>
      <c r="B300" s="288"/>
      <c r="C300" s="447">
        <f t="shared" si="31"/>
        <v>0</v>
      </c>
      <c r="D300" s="844"/>
      <c r="E300" s="845"/>
      <c r="G300" s="10">
        <f t="shared" si="28"/>
        <v>0</v>
      </c>
    </row>
    <row r="301" spans="1:7" ht="18" hidden="1" customHeight="1" x14ac:dyDescent="0.3">
      <c r="A301" s="1110"/>
      <c r="B301" s="288"/>
      <c r="C301" s="447">
        <f t="shared" si="31"/>
        <v>0</v>
      </c>
      <c r="D301" s="844"/>
      <c r="E301" s="845"/>
      <c r="G301" s="10">
        <f t="shared" si="28"/>
        <v>0</v>
      </c>
    </row>
    <row r="302" spans="1:7" ht="18" hidden="1" customHeight="1" x14ac:dyDescent="0.3">
      <c r="A302" s="1110"/>
      <c r="B302" s="288"/>
      <c r="C302" s="447">
        <f t="shared" si="31"/>
        <v>0</v>
      </c>
      <c r="D302" s="844"/>
      <c r="E302" s="845"/>
      <c r="G302" s="10">
        <f t="shared" si="28"/>
        <v>0</v>
      </c>
    </row>
    <row r="303" spans="1:7" ht="18" hidden="1" customHeight="1" x14ac:dyDescent="0.3">
      <c r="A303" s="1110"/>
      <c r="B303" s="288"/>
      <c r="C303" s="447">
        <f t="shared" si="31"/>
        <v>0</v>
      </c>
      <c r="D303" s="844"/>
      <c r="E303" s="845"/>
      <c r="G303" s="10">
        <f t="shared" si="28"/>
        <v>0</v>
      </c>
    </row>
    <row r="304" spans="1:7" ht="18" hidden="1" customHeight="1" x14ac:dyDescent="0.3">
      <c r="A304" s="1113"/>
      <c r="B304" s="853" t="s">
        <v>742</v>
      </c>
      <c r="C304" s="854">
        <f>SUM(C294:C303)</f>
        <v>0</v>
      </c>
      <c r="D304" s="854">
        <f>SUM(D294:D303)</f>
        <v>0</v>
      </c>
      <c r="E304" s="854">
        <f>SUM(E294:E303)</f>
        <v>0</v>
      </c>
      <c r="G304" s="10">
        <f t="shared" si="28"/>
        <v>0</v>
      </c>
    </row>
    <row r="305" spans="1:7" ht="18" hidden="1" customHeight="1" x14ac:dyDescent="0.3">
      <c r="A305" s="1112" t="s">
        <v>1113</v>
      </c>
      <c r="B305" s="288"/>
      <c r="C305" s="447">
        <f>SUM(D305:E305)</f>
        <v>0</v>
      </c>
      <c r="D305" s="844"/>
      <c r="E305" s="845"/>
      <c r="G305" s="10">
        <f t="shared" si="28"/>
        <v>0</v>
      </c>
    </row>
    <row r="306" spans="1:7" ht="18" hidden="1" customHeight="1" x14ac:dyDescent="0.3">
      <c r="A306" s="1110"/>
      <c r="B306" s="288"/>
      <c r="C306" s="447">
        <f t="shared" ref="C306:C314" si="32">SUM(D306:E306)</f>
        <v>0</v>
      </c>
      <c r="D306" s="844"/>
      <c r="E306" s="845"/>
      <c r="G306" s="10">
        <f t="shared" si="28"/>
        <v>0</v>
      </c>
    </row>
    <row r="307" spans="1:7" ht="18" hidden="1" customHeight="1" x14ac:dyDescent="0.3">
      <c r="A307" s="1110"/>
      <c r="B307" s="288"/>
      <c r="C307" s="447">
        <f t="shared" si="32"/>
        <v>0</v>
      </c>
      <c r="D307" s="844"/>
      <c r="E307" s="845"/>
      <c r="G307" s="10">
        <f t="shared" si="28"/>
        <v>0</v>
      </c>
    </row>
    <row r="308" spans="1:7" ht="18" hidden="1" customHeight="1" x14ac:dyDescent="0.3">
      <c r="A308" s="1110"/>
      <c r="B308" s="288"/>
      <c r="C308" s="447">
        <f t="shared" si="32"/>
        <v>0</v>
      </c>
      <c r="D308" s="844"/>
      <c r="E308" s="845"/>
      <c r="G308" s="10">
        <f t="shared" si="28"/>
        <v>0</v>
      </c>
    </row>
    <row r="309" spans="1:7" ht="18" hidden="1" customHeight="1" x14ac:dyDescent="0.3">
      <c r="A309" s="1110"/>
      <c r="B309" s="288"/>
      <c r="C309" s="447">
        <f t="shared" si="32"/>
        <v>0</v>
      </c>
      <c r="D309" s="844"/>
      <c r="E309" s="845"/>
      <c r="G309" s="10">
        <f t="shared" si="28"/>
        <v>0</v>
      </c>
    </row>
    <row r="310" spans="1:7" ht="18" hidden="1" customHeight="1" x14ac:dyDescent="0.3">
      <c r="A310" s="1110"/>
      <c r="B310" s="288"/>
      <c r="C310" s="447">
        <f t="shared" si="32"/>
        <v>0</v>
      </c>
      <c r="D310" s="844"/>
      <c r="E310" s="845"/>
      <c r="G310" s="10">
        <f t="shared" si="28"/>
        <v>0</v>
      </c>
    </row>
    <row r="311" spans="1:7" ht="18" hidden="1" customHeight="1" x14ac:dyDescent="0.3">
      <c r="A311" s="1110"/>
      <c r="B311" s="288"/>
      <c r="C311" s="447">
        <f t="shared" si="32"/>
        <v>0</v>
      </c>
      <c r="D311" s="844"/>
      <c r="E311" s="845"/>
      <c r="G311" s="10">
        <f t="shared" si="28"/>
        <v>0</v>
      </c>
    </row>
    <row r="312" spans="1:7" ht="18" hidden="1" customHeight="1" x14ac:dyDescent="0.3">
      <c r="A312" s="1110"/>
      <c r="B312" s="288"/>
      <c r="C312" s="447">
        <f t="shared" si="32"/>
        <v>0</v>
      </c>
      <c r="D312" s="844"/>
      <c r="E312" s="845"/>
      <c r="G312" s="10">
        <f t="shared" si="28"/>
        <v>0</v>
      </c>
    </row>
    <row r="313" spans="1:7" ht="18" hidden="1" customHeight="1" x14ac:dyDescent="0.3">
      <c r="A313" s="1110"/>
      <c r="B313" s="288"/>
      <c r="C313" s="447">
        <f t="shared" si="32"/>
        <v>0</v>
      </c>
      <c r="D313" s="844"/>
      <c r="E313" s="845"/>
      <c r="G313" s="10">
        <f t="shared" si="28"/>
        <v>0</v>
      </c>
    </row>
    <row r="314" spans="1:7" ht="18" hidden="1" customHeight="1" x14ac:dyDescent="0.3">
      <c r="A314" s="1110"/>
      <c r="B314" s="288"/>
      <c r="C314" s="447">
        <f t="shared" si="32"/>
        <v>0</v>
      </c>
      <c r="D314" s="844"/>
      <c r="E314" s="845"/>
      <c r="G314" s="10">
        <f t="shared" si="28"/>
        <v>0</v>
      </c>
    </row>
    <row r="315" spans="1:7" ht="18" hidden="1" customHeight="1" x14ac:dyDescent="0.3">
      <c r="A315" s="1113"/>
      <c r="B315" s="853" t="s">
        <v>742</v>
      </c>
      <c r="C315" s="854">
        <f>SUM(C305:C314)</f>
        <v>0</v>
      </c>
      <c r="D315" s="854">
        <f>SUM(D305:D314)</f>
        <v>0</v>
      </c>
      <c r="E315" s="854">
        <f>SUM(E305:E314)</f>
        <v>0</v>
      </c>
      <c r="G315" s="10">
        <f t="shared" si="28"/>
        <v>0</v>
      </c>
    </row>
    <row r="316" spans="1:7" ht="18" hidden="1" customHeight="1" x14ac:dyDescent="0.3">
      <c r="A316" s="1112" t="s">
        <v>1114</v>
      </c>
      <c r="B316" s="288"/>
      <c r="C316" s="447">
        <f>SUM(D316:E316)</f>
        <v>0</v>
      </c>
      <c r="D316" s="844"/>
      <c r="E316" s="845"/>
      <c r="G316" s="10">
        <f t="shared" si="28"/>
        <v>0</v>
      </c>
    </row>
    <row r="317" spans="1:7" ht="18" hidden="1" customHeight="1" x14ac:dyDescent="0.3">
      <c r="A317" s="1110"/>
      <c r="B317" s="288"/>
      <c r="C317" s="447">
        <f t="shared" ref="C317:C325" si="33">SUM(D317:E317)</f>
        <v>0</v>
      </c>
      <c r="D317" s="844"/>
      <c r="E317" s="845"/>
      <c r="G317" s="10">
        <f t="shared" si="28"/>
        <v>0</v>
      </c>
    </row>
    <row r="318" spans="1:7" ht="18" hidden="1" customHeight="1" x14ac:dyDescent="0.3">
      <c r="A318" s="1110"/>
      <c r="B318" s="288"/>
      <c r="C318" s="447">
        <f t="shared" si="33"/>
        <v>0</v>
      </c>
      <c r="D318" s="844"/>
      <c r="E318" s="845"/>
      <c r="G318" s="10">
        <f t="shared" si="28"/>
        <v>0</v>
      </c>
    </row>
    <row r="319" spans="1:7" ht="18" hidden="1" customHeight="1" x14ac:dyDescent="0.3">
      <c r="A319" s="1110"/>
      <c r="B319" s="288"/>
      <c r="C319" s="447">
        <f t="shared" si="33"/>
        <v>0</v>
      </c>
      <c r="D319" s="844"/>
      <c r="E319" s="845"/>
      <c r="G319" s="10">
        <f t="shared" si="28"/>
        <v>0</v>
      </c>
    </row>
    <row r="320" spans="1:7" ht="18" hidden="1" customHeight="1" x14ac:dyDescent="0.3">
      <c r="A320" s="1110"/>
      <c r="B320" s="288"/>
      <c r="C320" s="447">
        <f t="shared" si="33"/>
        <v>0</v>
      </c>
      <c r="D320" s="844"/>
      <c r="E320" s="845"/>
      <c r="G320" s="10">
        <f t="shared" si="28"/>
        <v>0</v>
      </c>
    </row>
    <row r="321" spans="1:7" ht="18" hidden="1" customHeight="1" x14ac:dyDescent="0.3">
      <c r="A321" s="1110"/>
      <c r="B321" s="288"/>
      <c r="C321" s="447">
        <f t="shared" si="33"/>
        <v>0</v>
      </c>
      <c r="D321" s="844"/>
      <c r="E321" s="845"/>
      <c r="G321" s="10">
        <f t="shared" si="28"/>
        <v>0</v>
      </c>
    </row>
    <row r="322" spans="1:7" ht="18" hidden="1" customHeight="1" x14ac:dyDescent="0.3">
      <c r="A322" s="1110"/>
      <c r="B322" s="288"/>
      <c r="C322" s="447">
        <f t="shared" si="33"/>
        <v>0</v>
      </c>
      <c r="D322" s="844"/>
      <c r="E322" s="845"/>
      <c r="G322" s="10">
        <f t="shared" si="28"/>
        <v>0</v>
      </c>
    </row>
    <row r="323" spans="1:7" ht="18" hidden="1" customHeight="1" x14ac:dyDescent="0.3">
      <c r="A323" s="1110"/>
      <c r="B323" s="288"/>
      <c r="C323" s="447">
        <f t="shared" si="33"/>
        <v>0</v>
      </c>
      <c r="D323" s="844"/>
      <c r="E323" s="845"/>
      <c r="G323" s="10">
        <f t="shared" si="28"/>
        <v>0</v>
      </c>
    </row>
    <row r="324" spans="1:7" ht="18" hidden="1" customHeight="1" x14ac:dyDescent="0.3">
      <c r="A324" s="1110"/>
      <c r="B324" s="288"/>
      <c r="C324" s="447">
        <f t="shared" si="33"/>
        <v>0</v>
      </c>
      <c r="D324" s="844"/>
      <c r="E324" s="845"/>
      <c r="G324" s="10">
        <f t="shared" si="28"/>
        <v>0</v>
      </c>
    </row>
    <row r="325" spans="1:7" ht="18" hidden="1" customHeight="1" x14ac:dyDescent="0.3">
      <c r="A325" s="1110"/>
      <c r="B325" s="288"/>
      <c r="C325" s="447">
        <f t="shared" si="33"/>
        <v>0</v>
      </c>
      <c r="D325" s="844"/>
      <c r="E325" s="845"/>
      <c r="G325" s="10">
        <f t="shared" si="28"/>
        <v>0</v>
      </c>
    </row>
    <row r="326" spans="1:7" ht="18" hidden="1" customHeight="1" x14ac:dyDescent="0.3">
      <c r="A326" s="1113"/>
      <c r="B326" s="853" t="s">
        <v>742</v>
      </c>
      <c r="C326" s="854">
        <f>SUM(C316:C325)</f>
        <v>0</v>
      </c>
      <c r="D326" s="854">
        <f>SUM(D316:D325)</f>
        <v>0</v>
      </c>
      <c r="E326" s="854">
        <f>SUM(E316:E325)</f>
        <v>0</v>
      </c>
      <c r="G326" s="10">
        <f t="shared" si="28"/>
        <v>0</v>
      </c>
    </row>
    <row r="327" spans="1:7" ht="18" hidden="1" customHeight="1" x14ac:dyDescent="0.3">
      <c r="A327" s="1112" t="s">
        <v>1115</v>
      </c>
      <c r="B327" s="288"/>
      <c r="C327" s="447">
        <f>SUM(D327:E327)</f>
        <v>0</v>
      </c>
      <c r="D327" s="844"/>
      <c r="E327" s="845"/>
      <c r="G327" s="10">
        <f t="shared" si="28"/>
        <v>0</v>
      </c>
    </row>
    <row r="328" spans="1:7" ht="18" hidden="1" customHeight="1" x14ac:dyDescent="0.3">
      <c r="A328" s="1110"/>
      <c r="B328" s="288"/>
      <c r="C328" s="447">
        <f t="shared" ref="C328:C336" si="34">SUM(D328:E328)</f>
        <v>0</v>
      </c>
      <c r="D328" s="844"/>
      <c r="E328" s="845"/>
      <c r="G328" s="10">
        <f t="shared" si="28"/>
        <v>0</v>
      </c>
    </row>
    <row r="329" spans="1:7" ht="18" hidden="1" customHeight="1" x14ac:dyDescent="0.3">
      <c r="A329" s="1110"/>
      <c r="B329" s="288"/>
      <c r="C329" s="447">
        <f t="shared" si="34"/>
        <v>0</v>
      </c>
      <c r="D329" s="844"/>
      <c r="E329" s="845"/>
      <c r="G329" s="10">
        <f t="shared" ref="G329:G392" si="35">SUM(C329:E329)</f>
        <v>0</v>
      </c>
    </row>
    <row r="330" spans="1:7" ht="18" hidden="1" customHeight="1" x14ac:dyDescent="0.3">
      <c r="A330" s="1110"/>
      <c r="B330" s="288"/>
      <c r="C330" s="447">
        <f t="shared" si="34"/>
        <v>0</v>
      </c>
      <c r="D330" s="844"/>
      <c r="E330" s="845"/>
      <c r="G330" s="10">
        <f t="shared" si="35"/>
        <v>0</v>
      </c>
    </row>
    <row r="331" spans="1:7" ht="18" hidden="1" customHeight="1" x14ac:dyDescent="0.3">
      <c r="A331" s="1110"/>
      <c r="B331" s="288"/>
      <c r="C331" s="447">
        <f t="shared" si="34"/>
        <v>0</v>
      </c>
      <c r="D331" s="844"/>
      <c r="E331" s="845"/>
      <c r="G331" s="10">
        <f t="shared" si="35"/>
        <v>0</v>
      </c>
    </row>
    <row r="332" spans="1:7" ht="18" hidden="1" customHeight="1" x14ac:dyDescent="0.3">
      <c r="A332" s="1110"/>
      <c r="B332" s="288"/>
      <c r="C332" s="447">
        <f t="shared" si="34"/>
        <v>0</v>
      </c>
      <c r="D332" s="844"/>
      <c r="E332" s="845"/>
      <c r="G332" s="10">
        <f t="shared" si="35"/>
        <v>0</v>
      </c>
    </row>
    <row r="333" spans="1:7" ht="18" hidden="1" customHeight="1" x14ac:dyDescent="0.3">
      <c r="A333" s="1110"/>
      <c r="B333" s="288"/>
      <c r="C333" s="447">
        <f t="shared" si="34"/>
        <v>0</v>
      </c>
      <c r="D333" s="844"/>
      <c r="E333" s="845"/>
      <c r="G333" s="10">
        <f t="shared" si="35"/>
        <v>0</v>
      </c>
    </row>
    <row r="334" spans="1:7" ht="18" hidden="1" customHeight="1" x14ac:dyDescent="0.3">
      <c r="A334" s="1110"/>
      <c r="B334" s="288"/>
      <c r="C334" s="447">
        <f t="shared" si="34"/>
        <v>0</v>
      </c>
      <c r="D334" s="844"/>
      <c r="E334" s="845"/>
      <c r="G334" s="10">
        <f t="shared" si="35"/>
        <v>0</v>
      </c>
    </row>
    <row r="335" spans="1:7" ht="18" hidden="1" customHeight="1" x14ac:dyDescent="0.3">
      <c r="A335" s="1110"/>
      <c r="B335" s="288"/>
      <c r="C335" s="447">
        <f t="shared" si="34"/>
        <v>0</v>
      </c>
      <c r="D335" s="844"/>
      <c r="E335" s="845"/>
      <c r="G335" s="10">
        <f t="shared" si="35"/>
        <v>0</v>
      </c>
    </row>
    <row r="336" spans="1:7" ht="18" hidden="1" customHeight="1" x14ac:dyDescent="0.3">
      <c r="A336" s="1110"/>
      <c r="B336" s="288"/>
      <c r="C336" s="447">
        <f t="shared" si="34"/>
        <v>0</v>
      </c>
      <c r="D336" s="844"/>
      <c r="E336" s="845"/>
      <c r="G336" s="10">
        <f t="shared" si="35"/>
        <v>0</v>
      </c>
    </row>
    <row r="337" spans="1:7" ht="18" hidden="1" customHeight="1" x14ac:dyDescent="0.3">
      <c r="A337" s="1113"/>
      <c r="B337" s="853" t="s">
        <v>742</v>
      </c>
      <c r="C337" s="854">
        <f>SUM(C327:C336)</f>
        <v>0</v>
      </c>
      <c r="D337" s="854">
        <f>SUM(D327:D336)</f>
        <v>0</v>
      </c>
      <c r="E337" s="854">
        <f>SUM(E327:E336)</f>
        <v>0</v>
      </c>
      <c r="G337" s="10">
        <f t="shared" si="35"/>
        <v>0</v>
      </c>
    </row>
    <row r="338" spans="1:7" ht="18" hidden="1" customHeight="1" x14ac:dyDescent="0.3">
      <c r="A338" s="1112" t="s">
        <v>1116</v>
      </c>
      <c r="B338" s="288"/>
      <c r="C338" s="447">
        <f>SUM(D338:E338)</f>
        <v>0</v>
      </c>
      <c r="D338" s="844"/>
      <c r="E338" s="845"/>
      <c r="G338" s="10">
        <f t="shared" si="35"/>
        <v>0</v>
      </c>
    </row>
    <row r="339" spans="1:7" ht="18" hidden="1" customHeight="1" x14ac:dyDescent="0.3">
      <c r="A339" s="1110"/>
      <c r="B339" s="288"/>
      <c r="C339" s="447">
        <f t="shared" ref="C339:C347" si="36">SUM(D339:E339)</f>
        <v>0</v>
      </c>
      <c r="D339" s="844"/>
      <c r="E339" s="845"/>
      <c r="G339" s="10">
        <f t="shared" si="35"/>
        <v>0</v>
      </c>
    </row>
    <row r="340" spans="1:7" ht="18" hidden="1" customHeight="1" x14ac:dyDescent="0.3">
      <c r="A340" s="1110"/>
      <c r="B340" s="288"/>
      <c r="C340" s="447">
        <f t="shared" si="36"/>
        <v>0</v>
      </c>
      <c r="D340" s="844"/>
      <c r="E340" s="845"/>
      <c r="G340" s="10">
        <f t="shared" si="35"/>
        <v>0</v>
      </c>
    </row>
    <row r="341" spans="1:7" ht="18" hidden="1" customHeight="1" x14ac:dyDescent="0.3">
      <c r="A341" s="1110"/>
      <c r="B341" s="288"/>
      <c r="C341" s="447">
        <f t="shared" si="36"/>
        <v>0</v>
      </c>
      <c r="D341" s="844"/>
      <c r="E341" s="845"/>
      <c r="G341" s="10">
        <f t="shared" si="35"/>
        <v>0</v>
      </c>
    </row>
    <row r="342" spans="1:7" ht="18" hidden="1" customHeight="1" x14ac:dyDescent="0.3">
      <c r="A342" s="1110"/>
      <c r="B342" s="288"/>
      <c r="C342" s="447">
        <f t="shared" si="36"/>
        <v>0</v>
      </c>
      <c r="D342" s="844"/>
      <c r="E342" s="845"/>
      <c r="G342" s="10">
        <f t="shared" si="35"/>
        <v>0</v>
      </c>
    </row>
    <row r="343" spans="1:7" ht="18" hidden="1" customHeight="1" x14ac:dyDescent="0.3">
      <c r="A343" s="1110"/>
      <c r="B343" s="288"/>
      <c r="C343" s="447">
        <f t="shared" si="36"/>
        <v>0</v>
      </c>
      <c r="D343" s="844"/>
      <c r="E343" s="845"/>
      <c r="G343" s="10">
        <f t="shared" si="35"/>
        <v>0</v>
      </c>
    </row>
    <row r="344" spans="1:7" ht="18" hidden="1" customHeight="1" x14ac:dyDescent="0.3">
      <c r="A344" s="1110"/>
      <c r="B344" s="288"/>
      <c r="C344" s="447">
        <f t="shared" si="36"/>
        <v>0</v>
      </c>
      <c r="D344" s="844"/>
      <c r="E344" s="845"/>
      <c r="G344" s="10">
        <f t="shared" si="35"/>
        <v>0</v>
      </c>
    </row>
    <row r="345" spans="1:7" ht="18" hidden="1" customHeight="1" x14ac:dyDescent="0.3">
      <c r="A345" s="1110"/>
      <c r="B345" s="288"/>
      <c r="C345" s="447">
        <f t="shared" si="36"/>
        <v>0</v>
      </c>
      <c r="D345" s="844"/>
      <c r="E345" s="845"/>
      <c r="G345" s="10">
        <f t="shared" si="35"/>
        <v>0</v>
      </c>
    </row>
    <row r="346" spans="1:7" ht="18" hidden="1" customHeight="1" x14ac:dyDescent="0.3">
      <c r="A346" s="1110"/>
      <c r="B346" s="288"/>
      <c r="C346" s="447">
        <f t="shared" si="36"/>
        <v>0</v>
      </c>
      <c r="D346" s="844"/>
      <c r="E346" s="845"/>
      <c r="G346" s="10">
        <f t="shared" si="35"/>
        <v>0</v>
      </c>
    </row>
    <row r="347" spans="1:7" ht="18" hidden="1" customHeight="1" x14ac:dyDescent="0.3">
      <c r="A347" s="1110"/>
      <c r="B347" s="288"/>
      <c r="C347" s="447">
        <f t="shared" si="36"/>
        <v>0</v>
      </c>
      <c r="D347" s="844"/>
      <c r="E347" s="845"/>
      <c r="G347" s="10">
        <f t="shared" si="35"/>
        <v>0</v>
      </c>
    </row>
    <row r="348" spans="1:7" ht="18" hidden="1" customHeight="1" x14ac:dyDescent="0.3">
      <c r="A348" s="1113"/>
      <c r="B348" s="853" t="s">
        <v>742</v>
      </c>
      <c r="C348" s="854">
        <f>SUM(C338:C347)</f>
        <v>0</v>
      </c>
      <c r="D348" s="854">
        <f>SUM(D338:D347)</f>
        <v>0</v>
      </c>
      <c r="E348" s="854">
        <f>SUM(E338:E347)</f>
        <v>0</v>
      </c>
      <c r="G348" s="10">
        <f t="shared" si="35"/>
        <v>0</v>
      </c>
    </row>
    <row r="349" spans="1:7" ht="18" hidden="1" customHeight="1" x14ac:dyDescent="0.3">
      <c r="A349" s="1112" t="s">
        <v>1117</v>
      </c>
      <c r="B349" s="288"/>
      <c r="C349" s="447">
        <f>SUM(D349:E349)</f>
        <v>0</v>
      </c>
      <c r="D349" s="844"/>
      <c r="E349" s="845"/>
      <c r="G349" s="10">
        <f t="shared" si="35"/>
        <v>0</v>
      </c>
    </row>
    <row r="350" spans="1:7" ht="18" hidden="1" customHeight="1" x14ac:dyDescent="0.3">
      <c r="A350" s="1110"/>
      <c r="B350" s="288"/>
      <c r="C350" s="447">
        <f t="shared" ref="C350:C358" si="37">SUM(D350:E350)</f>
        <v>0</v>
      </c>
      <c r="D350" s="844"/>
      <c r="E350" s="845"/>
      <c r="G350" s="10">
        <f t="shared" si="35"/>
        <v>0</v>
      </c>
    </row>
    <row r="351" spans="1:7" ht="18" hidden="1" customHeight="1" x14ac:dyDescent="0.3">
      <c r="A351" s="1110"/>
      <c r="B351" s="288"/>
      <c r="C351" s="447">
        <f t="shared" si="37"/>
        <v>0</v>
      </c>
      <c r="D351" s="844"/>
      <c r="E351" s="845"/>
      <c r="G351" s="10">
        <f t="shared" si="35"/>
        <v>0</v>
      </c>
    </row>
    <row r="352" spans="1:7" ht="18" hidden="1" customHeight="1" x14ac:dyDescent="0.3">
      <c r="A352" s="1110"/>
      <c r="B352" s="288"/>
      <c r="C352" s="447">
        <f t="shared" si="37"/>
        <v>0</v>
      </c>
      <c r="D352" s="844"/>
      <c r="E352" s="845"/>
      <c r="G352" s="10">
        <f t="shared" si="35"/>
        <v>0</v>
      </c>
    </row>
    <row r="353" spans="1:7" ht="18" hidden="1" customHeight="1" x14ac:dyDescent="0.3">
      <c r="A353" s="1110"/>
      <c r="B353" s="288"/>
      <c r="C353" s="447">
        <f t="shared" si="37"/>
        <v>0</v>
      </c>
      <c r="D353" s="844"/>
      <c r="E353" s="845"/>
      <c r="G353" s="10">
        <f t="shared" si="35"/>
        <v>0</v>
      </c>
    </row>
    <row r="354" spans="1:7" ht="18" hidden="1" customHeight="1" x14ac:dyDescent="0.3">
      <c r="A354" s="1110"/>
      <c r="B354" s="288"/>
      <c r="C354" s="447">
        <f t="shared" si="37"/>
        <v>0</v>
      </c>
      <c r="D354" s="844"/>
      <c r="E354" s="845"/>
      <c r="G354" s="10">
        <f t="shared" si="35"/>
        <v>0</v>
      </c>
    </row>
    <row r="355" spans="1:7" ht="18" hidden="1" customHeight="1" x14ac:dyDescent="0.3">
      <c r="A355" s="1110"/>
      <c r="B355" s="288"/>
      <c r="C355" s="447">
        <f t="shared" si="37"/>
        <v>0</v>
      </c>
      <c r="D355" s="844"/>
      <c r="E355" s="845"/>
      <c r="G355" s="10">
        <f t="shared" si="35"/>
        <v>0</v>
      </c>
    </row>
    <row r="356" spans="1:7" ht="18" hidden="1" customHeight="1" x14ac:dyDescent="0.3">
      <c r="A356" s="1110"/>
      <c r="B356" s="288"/>
      <c r="C356" s="447">
        <f t="shared" si="37"/>
        <v>0</v>
      </c>
      <c r="D356" s="844"/>
      <c r="E356" s="845"/>
      <c r="G356" s="10">
        <f t="shared" si="35"/>
        <v>0</v>
      </c>
    </row>
    <row r="357" spans="1:7" ht="18" hidden="1" customHeight="1" x14ac:dyDescent="0.3">
      <c r="A357" s="1110"/>
      <c r="B357" s="288"/>
      <c r="C357" s="447">
        <f t="shared" si="37"/>
        <v>0</v>
      </c>
      <c r="D357" s="844"/>
      <c r="E357" s="845"/>
      <c r="G357" s="10">
        <f t="shared" si="35"/>
        <v>0</v>
      </c>
    </row>
    <row r="358" spans="1:7" ht="18" hidden="1" customHeight="1" x14ac:dyDescent="0.3">
      <c r="A358" s="1110"/>
      <c r="B358" s="288"/>
      <c r="C358" s="447">
        <f t="shared" si="37"/>
        <v>0</v>
      </c>
      <c r="D358" s="844"/>
      <c r="E358" s="845"/>
      <c r="G358" s="10">
        <f t="shared" si="35"/>
        <v>0</v>
      </c>
    </row>
    <row r="359" spans="1:7" ht="18" hidden="1" customHeight="1" x14ac:dyDescent="0.3">
      <c r="A359" s="1113"/>
      <c r="B359" s="853" t="s">
        <v>742</v>
      </c>
      <c r="C359" s="854">
        <f>SUM(C349:C358)</f>
        <v>0</v>
      </c>
      <c r="D359" s="854">
        <f>SUM(D349:D358)</f>
        <v>0</v>
      </c>
      <c r="E359" s="854">
        <f>SUM(E349:E358)</f>
        <v>0</v>
      </c>
      <c r="G359" s="10">
        <f t="shared" si="35"/>
        <v>0</v>
      </c>
    </row>
    <row r="360" spans="1:7" ht="18" hidden="1" customHeight="1" x14ac:dyDescent="0.3">
      <c r="A360" s="1112" t="s">
        <v>1118</v>
      </c>
      <c r="B360" s="288"/>
      <c r="C360" s="447">
        <f>SUM(D360:E360)</f>
        <v>0</v>
      </c>
      <c r="D360" s="844"/>
      <c r="E360" s="845"/>
      <c r="G360" s="10">
        <f t="shared" si="35"/>
        <v>0</v>
      </c>
    </row>
    <row r="361" spans="1:7" ht="18" hidden="1" customHeight="1" x14ac:dyDescent="0.3">
      <c r="A361" s="1110"/>
      <c r="B361" s="288"/>
      <c r="C361" s="447">
        <f t="shared" ref="C361:C369" si="38">SUM(D361:E361)</f>
        <v>0</v>
      </c>
      <c r="D361" s="844"/>
      <c r="E361" s="845"/>
      <c r="G361" s="10">
        <f t="shared" si="35"/>
        <v>0</v>
      </c>
    </row>
    <row r="362" spans="1:7" ht="18" hidden="1" customHeight="1" x14ac:dyDescent="0.3">
      <c r="A362" s="1110"/>
      <c r="B362" s="288"/>
      <c r="C362" s="447">
        <f t="shared" si="38"/>
        <v>0</v>
      </c>
      <c r="D362" s="844"/>
      <c r="E362" s="845"/>
      <c r="G362" s="10">
        <f t="shared" si="35"/>
        <v>0</v>
      </c>
    </row>
    <row r="363" spans="1:7" ht="18" hidden="1" customHeight="1" x14ac:dyDescent="0.3">
      <c r="A363" s="1110"/>
      <c r="B363" s="288"/>
      <c r="C363" s="447">
        <f t="shared" si="38"/>
        <v>0</v>
      </c>
      <c r="D363" s="844"/>
      <c r="E363" s="845"/>
      <c r="G363" s="10">
        <f t="shared" si="35"/>
        <v>0</v>
      </c>
    </row>
    <row r="364" spans="1:7" ht="18" hidden="1" customHeight="1" x14ac:dyDescent="0.3">
      <c r="A364" s="1110"/>
      <c r="B364" s="288"/>
      <c r="C364" s="447">
        <f t="shared" si="38"/>
        <v>0</v>
      </c>
      <c r="D364" s="844"/>
      <c r="E364" s="845"/>
      <c r="G364" s="10">
        <f t="shared" si="35"/>
        <v>0</v>
      </c>
    </row>
    <row r="365" spans="1:7" ht="18" hidden="1" customHeight="1" x14ac:dyDescent="0.3">
      <c r="A365" s="1110"/>
      <c r="B365" s="288"/>
      <c r="C365" s="447">
        <f t="shared" si="38"/>
        <v>0</v>
      </c>
      <c r="D365" s="844"/>
      <c r="E365" s="845"/>
      <c r="G365" s="10">
        <f t="shared" si="35"/>
        <v>0</v>
      </c>
    </row>
    <row r="366" spans="1:7" ht="18" hidden="1" customHeight="1" x14ac:dyDescent="0.3">
      <c r="A366" s="1110"/>
      <c r="B366" s="288"/>
      <c r="C366" s="447">
        <f t="shared" si="38"/>
        <v>0</v>
      </c>
      <c r="D366" s="844"/>
      <c r="E366" s="845"/>
      <c r="G366" s="10">
        <f t="shared" si="35"/>
        <v>0</v>
      </c>
    </row>
    <row r="367" spans="1:7" ht="18" hidden="1" customHeight="1" x14ac:dyDescent="0.3">
      <c r="A367" s="1110"/>
      <c r="B367" s="288"/>
      <c r="C367" s="447">
        <f t="shared" si="38"/>
        <v>0</v>
      </c>
      <c r="D367" s="844"/>
      <c r="E367" s="845"/>
      <c r="G367" s="10">
        <f t="shared" si="35"/>
        <v>0</v>
      </c>
    </row>
    <row r="368" spans="1:7" ht="18" hidden="1" customHeight="1" x14ac:dyDescent="0.3">
      <c r="A368" s="1110"/>
      <c r="B368" s="288"/>
      <c r="C368" s="447">
        <f t="shared" si="38"/>
        <v>0</v>
      </c>
      <c r="D368" s="844"/>
      <c r="E368" s="845"/>
      <c r="G368" s="10">
        <f t="shared" si="35"/>
        <v>0</v>
      </c>
    </row>
    <row r="369" spans="1:7" ht="18" hidden="1" customHeight="1" x14ac:dyDescent="0.3">
      <c r="A369" s="1110"/>
      <c r="B369" s="288"/>
      <c r="C369" s="447">
        <f t="shared" si="38"/>
        <v>0</v>
      </c>
      <c r="D369" s="844"/>
      <c r="E369" s="845"/>
      <c r="G369" s="10">
        <f t="shared" si="35"/>
        <v>0</v>
      </c>
    </row>
    <row r="370" spans="1:7" ht="18" hidden="1" customHeight="1" x14ac:dyDescent="0.3">
      <c r="A370" s="1113"/>
      <c r="B370" s="853" t="s">
        <v>742</v>
      </c>
      <c r="C370" s="854">
        <f>SUM(C360:C369)</f>
        <v>0</v>
      </c>
      <c r="D370" s="854">
        <f>SUM(D360:D369)</f>
        <v>0</v>
      </c>
      <c r="E370" s="854">
        <f>SUM(E360:E369)</f>
        <v>0</v>
      </c>
      <c r="G370" s="10">
        <f t="shared" si="35"/>
        <v>0</v>
      </c>
    </row>
    <row r="371" spans="1:7" ht="18" hidden="1" customHeight="1" x14ac:dyDescent="0.3">
      <c r="A371" s="1112" t="s">
        <v>1119</v>
      </c>
      <c r="B371" s="288"/>
      <c r="C371" s="447">
        <f>SUM(D371:E371)</f>
        <v>0</v>
      </c>
      <c r="D371" s="844"/>
      <c r="E371" s="845"/>
      <c r="G371" s="10">
        <f t="shared" si="35"/>
        <v>0</v>
      </c>
    </row>
    <row r="372" spans="1:7" ht="18" hidden="1" customHeight="1" x14ac:dyDescent="0.3">
      <c r="A372" s="1110"/>
      <c r="B372" s="288"/>
      <c r="C372" s="447">
        <f t="shared" ref="C372:C380" si="39">SUM(D372:E372)</f>
        <v>0</v>
      </c>
      <c r="D372" s="844"/>
      <c r="E372" s="845"/>
      <c r="G372" s="10">
        <f t="shared" si="35"/>
        <v>0</v>
      </c>
    </row>
    <row r="373" spans="1:7" ht="18" hidden="1" customHeight="1" x14ac:dyDescent="0.3">
      <c r="A373" s="1110"/>
      <c r="B373" s="288"/>
      <c r="C373" s="447">
        <f t="shared" si="39"/>
        <v>0</v>
      </c>
      <c r="D373" s="844"/>
      <c r="E373" s="845"/>
      <c r="G373" s="10">
        <f t="shared" si="35"/>
        <v>0</v>
      </c>
    </row>
    <row r="374" spans="1:7" ht="18" hidden="1" customHeight="1" x14ac:dyDescent="0.3">
      <c r="A374" s="1110"/>
      <c r="B374" s="288"/>
      <c r="C374" s="447">
        <f t="shared" si="39"/>
        <v>0</v>
      </c>
      <c r="D374" s="844"/>
      <c r="E374" s="845"/>
      <c r="G374" s="10">
        <f t="shared" si="35"/>
        <v>0</v>
      </c>
    </row>
    <row r="375" spans="1:7" ht="18" hidden="1" customHeight="1" x14ac:dyDescent="0.3">
      <c r="A375" s="1110"/>
      <c r="B375" s="288"/>
      <c r="C375" s="447">
        <f t="shared" si="39"/>
        <v>0</v>
      </c>
      <c r="D375" s="844"/>
      <c r="E375" s="845"/>
      <c r="G375" s="10">
        <f t="shared" si="35"/>
        <v>0</v>
      </c>
    </row>
    <row r="376" spans="1:7" ht="18" hidden="1" customHeight="1" x14ac:dyDescent="0.3">
      <c r="A376" s="1110"/>
      <c r="B376" s="288"/>
      <c r="C376" s="447">
        <f t="shared" si="39"/>
        <v>0</v>
      </c>
      <c r="D376" s="844"/>
      <c r="E376" s="845"/>
      <c r="G376" s="10">
        <f t="shared" si="35"/>
        <v>0</v>
      </c>
    </row>
    <row r="377" spans="1:7" ht="18" hidden="1" customHeight="1" x14ac:dyDescent="0.3">
      <c r="A377" s="1110"/>
      <c r="B377" s="288"/>
      <c r="C377" s="447">
        <f t="shared" si="39"/>
        <v>0</v>
      </c>
      <c r="D377" s="844"/>
      <c r="E377" s="845"/>
      <c r="G377" s="10">
        <f t="shared" si="35"/>
        <v>0</v>
      </c>
    </row>
    <row r="378" spans="1:7" ht="18" hidden="1" customHeight="1" x14ac:dyDescent="0.3">
      <c r="A378" s="1110"/>
      <c r="B378" s="288"/>
      <c r="C378" s="447">
        <f t="shared" si="39"/>
        <v>0</v>
      </c>
      <c r="D378" s="844"/>
      <c r="E378" s="845"/>
      <c r="G378" s="10">
        <f t="shared" si="35"/>
        <v>0</v>
      </c>
    </row>
    <row r="379" spans="1:7" ht="18" hidden="1" customHeight="1" x14ac:dyDescent="0.3">
      <c r="A379" s="1110"/>
      <c r="B379" s="288"/>
      <c r="C379" s="447">
        <f t="shared" si="39"/>
        <v>0</v>
      </c>
      <c r="D379" s="844"/>
      <c r="E379" s="845"/>
      <c r="G379" s="10">
        <f t="shared" si="35"/>
        <v>0</v>
      </c>
    </row>
    <row r="380" spans="1:7" ht="18" hidden="1" customHeight="1" x14ac:dyDescent="0.3">
      <c r="A380" s="1110"/>
      <c r="B380" s="288"/>
      <c r="C380" s="447">
        <f t="shared" si="39"/>
        <v>0</v>
      </c>
      <c r="D380" s="844"/>
      <c r="E380" s="845"/>
      <c r="G380" s="10">
        <f t="shared" si="35"/>
        <v>0</v>
      </c>
    </row>
    <row r="381" spans="1:7" ht="18" hidden="1" customHeight="1" x14ac:dyDescent="0.3">
      <c r="A381" s="1113"/>
      <c r="B381" s="853" t="s">
        <v>742</v>
      </c>
      <c r="C381" s="854">
        <f>SUM(C371:C380)</f>
        <v>0</v>
      </c>
      <c r="D381" s="854">
        <f>SUM(D371:D380)</f>
        <v>0</v>
      </c>
      <c r="E381" s="854">
        <f>SUM(E371:E380)</f>
        <v>0</v>
      </c>
      <c r="G381" s="10">
        <f t="shared" si="35"/>
        <v>0</v>
      </c>
    </row>
    <row r="382" spans="1:7" ht="18" hidden="1" customHeight="1" x14ac:dyDescent="0.3">
      <c r="A382" s="1112" t="s">
        <v>1120</v>
      </c>
      <c r="B382" s="288"/>
      <c r="C382" s="447">
        <f>SUM(D382:E382)</f>
        <v>0</v>
      </c>
      <c r="D382" s="844"/>
      <c r="E382" s="845"/>
      <c r="G382" s="10">
        <f t="shared" si="35"/>
        <v>0</v>
      </c>
    </row>
    <row r="383" spans="1:7" ht="18" hidden="1" customHeight="1" x14ac:dyDescent="0.3">
      <c r="A383" s="1110"/>
      <c r="B383" s="288"/>
      <c r="C383" s="447">
        <f t="shared" ref="C383:C391" si="40">SUM(D383:E383)</f>
        <v>0</v>
      </c>
      <c r="D383" s="844"/>
      <c r="E383" s="845"/>
      <c r="G383" s="10">
        <f t="shared" si="35"/>
        <v>0</v>
      </c>
    </row>
    <row r="384" spans="1:7" ht="18" hidden="1" customHeight="1" x14ac:dyDescent="0.3">
      <c r="A384" s="1110"/>
      <c r="B384" s="288"/>
      <c r="C384" s="447">
        <f t="shared" si="40"/>
        <v>0</v>
      </c>
      <c r="D384" s="844"/>
      <c r="E384" s="845"/>
      <c r="G384" s="10">
        <f t="shared" si="35"/>
        <v>0</v>
      </c>
    </row>
    <row r="385" spans="1:7" ht="18" hidden="1" customHeight="1" x14ac:dyDescent="0.3">
      <c r="A385" s="1110"/>
      <c r="B385" s="288"/>
      <c r="C385" s="447">
        <f t="shared" si="40"/>
        <v>0</v>
      </c>
      <c r="D385" s="844"/>
      <c r="E385" s="845"/>
      <c r="G385" s="10">
        <f t="shared" si="35"/>
        <v>0</v>
      </c>
    </row>
    <row r="386" spans="1:7" ht="18" hidden="1" customHeight="1" x14ac:dyDescent="0.3">
      <c r="A386" s="1110"/>
      <c r="B386" s="288"/>
      <c r="C386" s="447">
        <f t="shared" si="40"/>
        <v>0</v>
      </c>
      <c r="D386" s="844"/>
      <c r="E386" s="845"/>
      <c r="G386" s="10">
        <f t="shared" si="35"/>
        <v>0</v>
      </c>
    </row>
    <row r="387" spans="1:7" ht="18" hidden="1" customHeight="1" x14ac:dyDescent="0.3">
      <c r="A387" s="1110"/>
      <c r="B387" s="288"/>
      <c r="C387" s="447">
        <f t="shared" si="40"/>
        <v>0</v>
      </c>
      <c r="D387" s="844"/>
      <c r="E387" s="845"/>
      <c r="G387" s="10">
        <f t="shared" si="35"/>
        <v>0</v>
      </c>
    </row>
    <row r="388" spans="1:7" ht="18" hidden="1" customHeight="1" x14ac:dyDescent="0.3">
      <c r="A388" s="1110"/>
      <c r="B388" s="288"/>
      <c r="C388" s="447">
        <f t="shared" si="40"/>
        <v>0</v>
      </c>
      <c r="D388" s="844"/>
      <c r="E388" s="845"/>
      <c r="G388" s="10">
        <f t="shared" si="35"/>
        <v>0</v>
      </c>
    </row>
    <row r="389" spans="1:7" ht="18" hidden="1" customHeight="1" x14ac:dyDescent="0.3">
      <c r="A389" s="1110"/>
      <c r="B389" s="288"/>
      <c r="C389" s="447">
        <f t="shared" si="40"/>
        <v>0</v>
      </c>
      <c r="D389" s="844"/>
      <c r="E389" s="845"/>
      <c r="G389" s="10">
        <f t="shared" si="35"/>
        <v>0</v>
      </c>
    </row>
    <row r="390" spans="1:7" ht="18" hidden="1" customHeight="1" x14ac:dyDescent="0.3">
      <c r="A390" s="1110"/>
      <c r="B390" s="288"/>
      <c r="C390" s="447">
        <f t="shared" si="40"/>
        <v>0</v>
      </c>
      <c r="D390" s="844"/>
      <c r="E390" s="845"/>
      <c r="G390" s="10">
        <f t="shared" si="35"/>
        <v>0</v>
      </c>
    </row>
    <row r="391" spans="1:7" ht="18" hidden="1" customHeight="1" x14ac:dyDescent="0.3">
      <c r="A391" s="1110"/>
      <c r="B391" s="288"/>
      <c r="C391" s="447">
        <f t="shared" si="40"/>
        <v>0</v>
      </c>
      <c r="D391" s="844"/>
      <c r="E391" s="845"/>
      <c r="G391" s="10">
        <f t="shared" si="35"/>
        <v>0</v>
      </c>
    </row>
    <row r="392" spans="1:7" ht="18" hidden="1" customHeight="1" x14ac:dyDescent="0.3">
      <c r="A392" s="1113"/>
      <c r="B392" s="853" t="s">
        <v>742</v>
      </c>
      <c r="C392" s="854">
        <f>SUM(C382:C391)</f>
        <v>0</v>
      </c>
      <c r="D392" s="854">
        <f>SUM(D382:D391)</f>
        <v>0</v>
      </c>
      <c r="E392" s="854">
        <f>SUM(E382:E391)</f>
        <v>0</v>
      </c>
      <c r="G392" s="10">
        <f t="shared" si="35"/>
        <v>0</v>
      </c>
    </row>
    <row r="393" spans="1:7" ht="18" hidden="1" customHeight="1" x14ac:dyDescent="0.3">
      <c r="A393" s="1112" t="s">
        <v>1121</v>
      </c>
      <c r="B393" s="288"/>
      <c r="C393" s="447">
        <f>SUM(D393:E393)</f>
        <v>0</v>
      </c>
      <c r="D393" s="844"/>
      <c r="E393" s="845"/>
      <c r="G393" s="10">
        <f t="shared" ref="G393:G456" si="41">SUM(C393:E393)</f>
        <v>0</v>
      </c>
    </row>
    <row r="394" spans="1:7" ht="18" hidden="1" customHeight="1" x14ac:dyDescent="0.3">
      <c r="A394" s="1110"/>
      <c r="B394" s="288"/>
      <c r="C394" s="447">
        <f t="shared" ref="C394:C402" si="42">SUM(D394:E394)</f>
        <v>0</v>
      </c>
      <c r="D394" s="844"/>
      <c r="E394" s="845"/>
      <c r="G394" s="10">
        <f t="shared" si="41"/>
        <v>0</v>
      </c>
    </row>
    <row r="395" spans="1:7" ht="18" hidden="1" customHeight="1" x14ac:dyDescent="0.3">
      <c r="A395" s="1110"/>
      <c r="B395" s="288"/>
      <c r="C395" s="447">
        <f t="shared" si="42"/>
        <v>0</v>
      </c>
      <c r="D395" s="844"/>
      <c r="E395" s="845"/>
      <c r="G395" s="10">
        <f t="shared" si="41"/>
        <v>0</v>
      </c>
    </row>
    <row r="396" spans="1:7" ht="18" hidden="1" customHeight="1" x14ac:dyDescent="0.3">
      <c r="A396" s="1110"/>
      <c r="B396" s="288"/>
      <c r="C396" s="447">
        <f t="shared" si="42"/>
        <v>0</v>
      </c>
      <c r="D396" s="844"/>
      <c r="E396" s="845"/>
      <c r="G396" s="10">
        <f t="shared" si="41"/>
        <v>0</v>
      </c>
    </row>
    <row r="397" spans="1:7" ht="18" hidden="1" customHeight="1" x14ac:dyDescent="0.3">
      <c r="A397" s="1110"/>
      <c r="B397" s="288"/>
      <c r="C397" s="447">
        <f t="shared" si="42"/>
        <v>0</v>
      </c>
      <c r="D397" s="844"/>
      <c r="E397" s="845"/>
      <c r="G397" s="10">
        <f t="shared" si="41"/>
        <v>0</v>
      </c>
    </row>
    <row r="398" spans="1:7" ht="18" hidden="1" customHeight="1" x14ac:dyDescent="0.3">
      <c r="A398" s="1110"/>
      <c r="B398" s="288"/>
      <c r="C398" s="447">
        <f t="shared" si="42"/>
        <v>0</v>
      </c>
      <c r="D398" s="844"/>
      <c r="E398" s="845"/>
      <c r="G398" s="10">
        <f t="shared" si="41"/>
        <v>0</v>
      </c>
    </row>
    <row r="399" spans="1:7" ht="18" hidden="1" customHeight="1" x14ac:dyDescent="0.3">
      <c r="A399" s="1110"/>
      <c r="B399" s="288"/>
      <c r="C399" s="447">
        <f t="shared" si="42"/>
        <v>0</v>
      </c>
      <c r="D399" s="844"/>
      <c r="E399" s="845"/>
      <c r="G399" s="10">
        <f t="shared" si="41"/>
        <v>0</v>
      </c>
    </row>
    <row r="400" spans="1:7" ht="18" hidden="1" customHeight="1" x14ac:dyDescent="0.3">
      <c r="A400" s="1110"/>
      <c r="B400" s="288"/>
      <c r="C400" s="447">
        <f t="shared" si="42"/>
        <v>0</v>
      </c>
      <c r="D400" s="844"/>
      <c r="E400" s="845"/>
      <c r="G400" s="10">
        <f t="shared" si="41"/>
        <v>0</v>
      </c>
    </row>
    <row r="401" spans="1:7" ht="18" hidden="1" customHeight="1" x14ac:dyDescent="0.3">
      <c r="A401" s="1110"/>
      <c r="B401" s="288"/>
      <c r="C401" s="447">
        <f t="shared" si="42"/>
        <v>0</v>
      </c>
      <c r="D401" s="844"/>
      <c r="E401" s="845"/>
      <c r="G401" s="10">
        <f t="shared" si="41"/>
        <v>0</v>
      </c>
    </row>
    <row r="402" spans="1:7" ht="18" hidden="1" customHeight="1" x14ac:dyDescent="0.3">
      <c r="A402" s="1110"/>
      <c r="B402" s="288"/>
      <c r="C402" s="447">
        <f t="shared" si="42"/>
        <v>0</v>
      </c>
      <c r="D402" s="844"/>
      <c r="E402" s="845"/>
      <c r="G402" s="10">
        <f t="shared" si="41"/>
        <v>0</v>
      </c>
    </row>
    <row r="403" spans="1:7" ht="18" hidden="1" customHeight="1" x14ac:dyDescent="0.3">
      <c r="A403" s="1113"/>
      <c r="B403" s="853" t="s">
        <v>742</v>
      </c>
      <c r="C403" s="854">
        <f>SUM(C393:C402)</f>
        <v>0</v>
      </c>
      <c r="D403" s="854">
        <f>SUM(D393:D402)</f>
        <v>0</v>
      </c>
      <c r="E403" s="854">
        <f>SUM(E393:E402)</f>
        <v>0</v>
      </c>
      <c r="G403" s="10">
        <f t="shared" si="41"/>
        <v>0</v>
      </c>
    </row>
    <row r="404" spans="1:7" ht="18" hidden="1" customHeight="1" x14ac:dyDescent="0.3">
      <c r="A404" s="1112" t="s">
        <v>1122</v>
      </c>
      <c r="B404" s="288"/>
      <c r="C404" s="447">
        <f>SUM(D404:E404)</f>
        <v>0</v>
      </c>
      <c r="D404" s="844"/>
      <c r="E404" s="845"/>
      <c r="G404" s="10">
        <f t="shared" si="41"/>
        <v>0</v>
      </c>
    </row>
    <row r="405" spans="1:7" ht="18" hidden="1" customHeight="1" x14ac:dyDescent="0.3">
      <c r="A405" s="1110"/>
      <c r="B405" s="288"/>
      <c r="C405" s="447">
        <f t="shared" ref="C405:C413" si="43">SUM(D405:E405)</f>
        <v>0</v>
      </c>
      <c r="D405" s="844"/>
      <c r="E405" s="845"/>
      <c r="G405" s="10">
        <f t="shared" si="41"/>
        <v>0</v>
      </c>
    </row>
    <row r="406" spans="1:7" ht="18" hidden="1" customHeight="1" x14ac:dyDescent="0.3">
      <c r="A406" s="1110"/>
      <c r="B406" s="288"/>
      <c r="C406" s="447">
        <f t="shared" si="43"/>
        <v>0</v>
      </c>
      <c r="D406" s="844"/>
      <c r="E406" s="845"/>
      <c r="G406" s="10">
        <f t="shared" si="41"/>
        <v>0</v>
      </c>
    </row>
    <row r="407" spans="1:7" ht="18" hidden="1" customHeight="1" x14ac:dyDescent="0.3">
      <c r="A407" s="1110"/>
      <c r="B407" s="288"/>
      <c r="C407" s="447">
        <f t="shared" si="43"/>
        <v>0</v>
      </c>
      <c r="D407" s="844"/>
      <c r="E407" s="845"/>
      <c r="G407" s="10">
        <f t="shared" si="41"/>
        <v>0</v>
      </c>
    </row>
    <row r="408" spans="1:7" ht="18" hidden="1" customHeight="1" x14ac:dyDescent="0.3">
      <c r="A408" s="1110"/>
      <c r="B408" s="288"/>
      <c r="C408" s="447">
        <f t="shared" si="43"/>
        <v>0</v>
      </c>
      <c r="D408" s="844"/>
      <c r="E408" s="845"/>
      <c r="G408" s="10">
        <f t="shared" si="41"/>
        <v>0</v>
      </c>
    </row>
    <row r="409" spans="1:7" ht="18" hidden="1" customHeight="1" x14ac:dyDescent="0.3">
      <c r="A409" s="1110"/>
      <c r="B409" s="288"/>
      <c r="C409" s="447">
        <f t="shared" si="43"/>
        <v>0</v>
      </c>
      <c r="D409" s="844"/>
      <c r="E409" s="845"/>
      <c r="G409" s="10">
        <f t="shared" si="41"/>
        <v>0</v>
      </c>
    </row>
    <row r="410" spans="1:7" ht="18" hidden="1" customHeight="1" x14ac:dyDescent="0.3">
      <c r="A410" s="1110"/>
      <c r="B410" s="288"/>
      <c r="C410" s="447">
        <f t="shared" si="43"/>
        <v>0</v>
      </c>
      <c r="D410" s="844"/>
      <c r="E410" s="845"/>
      <c r="G410" s="10">
        <f t="shared" si="41"/>
        <v>0</v>
      </c>
    </row>
    <row r="411" spans="1:7" ht="18" hidden="1" customHeight="1" x14ac:dyDescent="0.3">
      <c r="A411" s="1110"/>
      <c r="B411" s="288"/>
      <c r="C411" s="447">
        <f t="shared" si="43"/>
        <v>0</v>
      </c>
      <c r="D411" s="844"/>
      <c r="E411" s="845"/>
      <c r="G411" s="10">
        <f t="shared" si="41"/>
        <v>0</v>
      </c>
    </row>
    <row r="412" spans="1:7" ht="18" hidden="1" customHeight="1" x14ac:dyDescent="0.3">
      <c r="A412" s="1110"/>
      <c r="B412" s="288"/>
      <c r="C412" s="447">
        <f t="shared" si="43"/>
        <v>0</v>
      </c>
      <c r="D412" s="844"/>
      <c r="E412" s="845"/>
      <c r="G412" s="10">
        <f t="shared" si="41"/>
        <v>0</v>
      </c>
    </row>
    <row r="413" spans="1:7" ht="18" hidden="1" customHeight="1" x14ac:dyDescent="0.3">
      <c r="A413" s="1110"/>
      <c r="B413" s="288"/>
      <c r="C413" s="447">
        <f t="shared" si="43"/>
        <v>0</v>
      </c>
      <c r="D413" s="844"/>
      <c r="E413" s="845"/>
      <c r="G413" s="10">
        <f t="shared" si="41"/>
        <v>0</v>
      </c>
    </row>
    <row r="414" spans="1:7" ht="18" hidden="1" customHeight="1" x14ac:dyDescent="0.3">
      <c r="A414" s="1113"/>
      <c r="B414" s="853" t="s">
        <v>742</v>
      </c>
      <c r="C414" s="854">
        <f>SUM(C404:C413)</f>
        <v>0</v>
      </c>
      <c r="D414" s="854">
        <f>SUM(D404:D413)</f>
        <v>0</v>
      </c>
      <c r="E414" s="854">
        <f>SUM(E404:E413)</f>
        <v>0</v>
      </c>
      <c r="G414" s="10">
        <f t="shared" si="41"/>
        <v>0</v>
      </c>
    </row>
    <row r="415" spans="1:7" ht="18" hidden="1" customHeight="1" x14ac:dyDescent="0.3">
      <c r="A415" s="1112" t="s">
        <v>1123</v>
      </c>
      <c r="B415" s="288"/>
      <c r="C415" s="447">
        <f>SUM(D415:E415)</f>
        <v>0</v>
      </c>
      <c r="D415" s="844"/>
      <c r="E415" s="845"/>
      <c r="G415" s="10">
        <f t="shared" si="41"/>
        <v>0</v>
      </c>
    </row>
    <row r="416" spans="1:7" ht="18" hidden="1" customHeight="1" x14ac:dyDescent="0.3">
      <c r="A416" s="1110"/>
      <c r="B416" s="288"/>
      <c r="C416" s="447">
        <f t="shared" ref="C416:C424" si="44">SUM(D416:E416)</f>
        <v>0</v>
      </c>
      <c r="D416" s="844"/>
      <c r="E416" s="845"/>
      <c r="G416" s="10">
        <f t="shared" si="41"/>
        <v>0</v>
      </c>
    </row>
    <row r="417" spans="1:7" ht="18" hidden="1" customHeight="1" x14ac:dyDescent="0.3">
      <c r="A417" s="1110"/>
      <c r="B417" s="288"/>
      <c r="C417" s="447">
        <f t="shared" si="44"/>
        <v>0</v>
      </c>
      <c r="D417" s="844"/>
      <c r="E417" s="845"/>
      <c r="G417" s="10">
        <f t="shared" si="41"/>
        <v>0</v>
      </c>
    </row>
    <row r="418" spans="1:7" ht="18" hidden="1" customHeight="1" x14ac:dyDescent="0.3">
      <c r="A418" s="1110"/>
      <c r="B418" s="288"/>
      <c r="C418" s="447">
        <f t="shared" si="44"/>
        <v>0</v>
      </c>
      <c r="D418" s="844"/>
      <c r="E418" s="845"/>
      <c r="G418" s="10">
        <f t="shared" si="41"/>
        <v>0</v>
      </c>
    </row>
    <row r="419" spans="1:7" ht="18" hidden="1" customHeight="1" x14ac:dyDescent="0.3">
      <c r="A419" s="1110"/>
      <c r="B419" s="288"/>
      <c r="C419" s="447">
        <f t="shared" si="44"/>
        <v>0</v>
      </c>
      <c r="D419" s="844"/>
      <c r="E419" s="845"/>
      <c r="G419" s="10">
        <f t="shared" si="41"/>
        <v>0</v>
      </c>
    </row>
    <row r="420" spans="1:7" ht="18" hidden="1" customHeight="1" x14ac:dyDescent="0.3">
      <c r="A420" s="1110"/>
      <c r="B420" s="288"/>
      <c r="C420" s="447">
        <f t="shared" si="44"/>
        <v>0</v>
      </c>
      <c r="D420" s="844"/>
      <c r="E420" s="845"/>
      <c r="G420" s="10">
        <f t="shared" si="41"/>
        <v>0</v>
      </c>
    </row>
    <row r="421" spans="1:7" ht="18" hidden="1" customHeight="1" x14ac:dyDescent="0.3">
      <c r="A421" s="1110"/>
      <c r="B421" s="288"/>
      <c r="C421" s="447">
        <f t="shared" si="44"/>
        <v>0</v>
      </c>
      <c r="D421" s="844"/>
      <c r="E421" s="845"/>
      <c r="G421" s="10">
        <f t="shared" si="41"/>
        <v>0</v>
      </c>
    </row>
    <row r="422" spans="1:7" ht="18" hidden="1" customHeight="1" x14ac:dyDescent="0.3">
      <c r="A422" s="1110"/>
      <c r="B422" s="288"/>
      <c r="C422" s="447">
        <f t="shared" si="44"/>
        <v>0</v>
      </c>
      <c r="D422" s="844"/>
      <c r="E422" s="845"/>
      <c r="G422" s="10">
        <f t="shared" si="41"/>
        <v>0</v>
      </c>
    </row>
    <row r="423" spans="1:7" ht="18" hidden="1" customHeight="1" x14ac:dyDescent="0.3">
      <c r="A423" s="1110"/>
      <c r="B423" s="288"/>
      <c r="C423" s="447">
        <f t="shared" si="44"/>
        <v>0</v>
      </c>
      <c r="D423" s="844"/>
      <c r="E423" s="845"/>
      <c r="G423" s="10">
        <f t="shared" si="41"/>
        <v>0</v>
      </c>
    </row>
    <row r="424" spans="1:7" ht="18" hidden="1" customHeight="1" x14ac:dyDescent="0.3">
      <c r="A424" s="1110"/>
      <c r="B424" s="288"/>
      <c r="C424" s="447">
        <f t="shared" si="44"/>
        <v>0</v>
      </c>
      <c r="D424" s="844"/>
      <c r="E424" s="845"/>
      <c r="G424" s="10">
        <f t="shared" si="41"/>
        <v>0</v>
      </c>
    </row>
    <row r="425" spans="1:7" ht="18" hidden="1" customHeight="1" x14ac:dyDescent="0.3">
      <c r="A425" s="1113"/>
      <c r="B425" s="853" t="s">
        <v>742</v>
      </c>
      <c r="C425" s="854">
        <f>SUM(C415:C424)</f>
        <v>0</v>
      </c>
      <c r="D425" s="854">
        <f>SUM(D415:D424)</f>
        <v>0</v>
      </c>
      <c r="E425" s="854">
        <f>SUM(E415:E424)</f>
        <v>0</v>
      </c>
      <c r="G425" s="10">
        <f t="shared" si="41"/>
        <v>0</v>
      </c>
    </row>
    <row r="426" spans="1:7" ht="18" hidden="1" customHeight="1" x14ac:dyDescent="0.3">
      <c r="A426" s="1112" t="s">
        <v>1124</v>
      </c>
      <c r="B426" s="288"/>
      <c r="C426" s="447">
        <f>SUM(D426:E426)</f>
        <v>0</v>
      </c>
      <c r="D426" s="844"/>
      <c r="E426" s="845"/>
      <c r="G426" s="10">
        <f t="shared" si="41"/>
        <v>0</v>
      </c>
    </row>
    <row r="427" spans="1:7" ht="18" hidden="1" customHeight="1" x14ac:dyDescent="0.3">
      <c r="A427" s="1110"/>
      <c r="B427" s="288"/>
      <c r="C427" s="447">
        <f t="shared" ref="C427:C435" si="45">SUM(D427:E427)</f>
        <v>0</v>
      </c>
      <c r="D427" s="844"/>
      <c r="E427" s="845"/>
      <c r="G427" s="10">
        <f t="shared" si="41"/>
        <v>0</v>
      </c>
    </row>
    <row r="428" spans="1:7" ht="18" hidden="1" customHeight="1" x14ac:dyDescent="0.3">
      <c r="A428" s="1110"/>
      <c r="B428" s="288"/>
      <c r="C428" s="447">
        <f t="shared" si="45"/>
        <v>0</v>
      </c>
      <c r="D428" s="844"/>
      <c r="E428" s="845"/>
      <c r="G428" s="10">
        <f t="shared" si="41"/>
        <v>0</v>
      </c>
    </row>
    <row r="429" spans="1:7" ht="18" hidden="1" customHeight="1" x14ac:dyDescent="0.3">
      <c r="A429" s="1110"/>
      <c r="B429" s="288"/>
      <c r="C429" s="447">
        <f t="shared" si="45"/>
        <v>0</v>
      </c>
      <c r="D429" s="844"/>
      <c r="E429" s="845"/>
      <c r="G429" s="10">
        <f t="shared" si="41"/>
        <v>0</v>
      </c>
    </row>
    <row r="430" spans="1:7" ht="18" hidden="1" customHeight="1" x14ac:dyDescent="0.3">
      <c r="A430" s="1110"/>
      <c r="B430" s="288"/>
      <c r="C430" s="447">
        <f t="shared" si="45"/>
        <v>0</v>
      </c>
      <c r="D430" s="844"/>
      <c r="E430" s="845"/>
      <c r="G430" s="10">
        <f t="shared" si="41"/>
        <v>0</v>
      </c>
    </row>
    <row r="431" spans="1:7" ht="18" hidden="1" customHeight="1" x14ac:dyDescent="0.3">
      <c r="A431" s="1110"/>
      <c r="B431" s="288"/>
      <c r="C431" s="447">
        <f t="shared" si="45"/>
        <v>0</v>
      </c>
      <c r="D431" s="844"/>
      <c r="E431" s="845"/>
      <c r="G431" s="10">
        <f t="shared" si="41"/>
        <v>0</v>
      </c>
    </row>
    <row r="432" spans="1:7" ht="18" hidden="1" customHeight="1" x14ac:dyDescent="0.3">
      <c r="A432" s="1110"/>
      <c r="B432" s="288"/>
      <c r="C432" s="447">
        <f t="shared" si="45"/>
        <v>0</v>
      </c>
      <c r="D432" s="844"/>
      <c r="E432" s="845"/>
      <c r="G432" s="10">
        <f t="shared" si="41"/>
        <v>0</v>
      </c>
    </row>
    <row r="433" spans="1:7" ht="18" hidden="1" customHeight="1" x14ac:dyDescent="0.3">
      <c r="A433" s="1110"/>
      <c r="B433" s="288"/>
      <c r="C433" s="447">
        <f t="shared" si="45"/>
        <v>0</v>
      </c>
      <c r="D433" s="844"/>
      <c r="E433" s="845"/>
      <c r="G433" s="10">
        <f t="shared" si="41"/>
        <v>0</v>
      </c>
    </row>
    <row r="434" spans="1:7" ht="18" hidden="1" customHeight="1" x14ac:dyDescent="0.3">
      <c r="A434" s="1110"/>
      <c r="B434" s="288"/>
      <c r="C434" s="447">
        <f t="shared" si="45"/>
        <v>0</v>
      </c>
      <c r="D434" s="844"/>
      <c r="E434" s="845"/>
      <c r="G434" s="10">
        <f t="shared" si="41"/>
        <v>0</v>
      </c>
    </row>
    <row r="435" spans="1:7" ht="18" hidden="1" customHeight="1" x14ac:dyDescent="0.3">
      <c r="A435" s="1110"/>
      <c r="B435" s="288"/>
      <c r="C435" s="447">
        <f t="shared" si="45"/>
        <v>0</v>
      </c>
      <c r="D435" s="844"/>
      <c r="E435" s="845"/>
      <c r="G435" s="10">
        <f t="shared" si="41"/>
        <v>0</v>
      </c>
    </row>
    <row r="436" spans="1:7" ht="18" hidden="1" customHeight="1" x14ac:dyDescent="0.3">
      <c r="A436" s="1113"/>
      <c r="B436" s="853" t="s">
        <v>742</v>
      </c>
      <c r="C436" s="854">
        <f>SUM(C426:C435)</f>
        <v>0</v>
      </c>
      <c r="D436" s="854">
        <f>SUM(D426:D435)</f>
        <v>0</v>
      </c>
      <c r="E436" s="854">
        <f>SUM(E426:E435)</f>
        <v>0</v>
      </c>
      <c r="G436" s="10">
        <f t="shared" si="41"/>
        <v>0</v>
      </c>
    </row>
    <row r="437" spans="1:7" ht="18" hidden="1" customHeight="1" x14ac:dyDescent="0.3">
      <c r="A437" s="1112" t="s">
        <v>1125</v>
      </c>
      <c r="B437" s="288"/>
      <c r="C437" s="447">
        <f>SUM(D437:E437)</f>
        <v>0</v>
      </c>
      <c r="D437" s="844"/>
      <c r="E437" s="845"/>
      <c r="G437" s="10">
        <f t="shared" si="41"/>
        <v>0</v>
      </c>
    </row>
    <row r="438" spans="1:7" ht="18" hidden="1" customHeight="1" x14ac:dyDescent="0.3">
      <c r="A438" s="1110"/>
      <c r="B438" s="288"/>
      <c r="C438" s="447">
        <f t="shared" ref="C438:C446" si="46">SUM(D438:E438)</f>
        <v>0</v>
      </c>
      <c r="D438" s="844"/>
      <c r="E438" s="845"/>
      <c r="G438" s="10">
        <f t="shared" si="41"/>
        <v>0</v>
      </c>
    </row>
    <row r="439" spans="1:7" ht="18" hidden="1" customHeight="1" x14ac:dyDescent="0.3">
      <c r="A439" s="1110"/>
      <c r="B439" s="288"/>
      <c r="C439" s="447">
        <f t="shared" si="46"/>
        <v>0</v>
      </c>
      <c r="D439" s="844"/>
      <c r="E439" s="845"/>
      <c r="G439" s="10">
        <f t="shared" si="41"/>
        <v>0</v>
      </c>
    </row>
    <row r="440" spans="1:7" ht="18" hidden="1" customHeight="1" x14ac:dyDescent="0.3">
      <c r="A440" s="1110"/>
      <c r="B440" s="288"/>
      <c r="C440" s="447">
        <f t="shared" si="46"/>
        <v>0</v>
      </c>
      <c r="D440" s="844"/>
      <c r="E440" s="845"/>
      <c r="G440" s="10">
        <f t="shared" si="41"/>
        <v>0</v>
      </c>
    </row>
    <row r="441" spans="1:7" ht="18" hidden="1" customHeight="1" x14ac:dyDescent="0.3">
      <c r="A441" s="1110"/>
      <c r="B441" s="288"/>
      <c r="C441" s="447">
        <f t="shared" si="46"/>
        <v>0</v>
      </c>
      <c r="D441" s="844"/>
      <c r="E441" s="845"/>
      <c r="G441" s="10">
        <f t="shared" si="41"/>
        <v>0</v>
      </c>
    </row>
    <row r="442" spans="1:7" ht="18" hidden="1" customHeight="1" x14ac:dyDescent="0.3">
      <c r="A442" s="1110"/>
      <c r="B442" s="288"/>
      <c r="C442" s="447">
        <f t="shared" si="46"/>
        <v>0</v>
      </c>
      <c r="D442" s="844"/>
      <c r="E442" s="845"/>
      <c r="G442" s="10">
        <f t="shared" si="41"/>
        <v>0</v>
      </c>
    </row>
    <row r="443" spans="1:7" ht="18" hidden="1" customHeight="1" x14ac:dyDescent="0.3">
      <c r="A443" s="1110"/>
      <c r="B443" s="288"/>
      <c r="C443" s="447">
        <f t="shared" si="46"/>
        <v>0</v>
      </c>
      <c r="D443" s="844"/>
      <c r="E443" s="845"/>
      <c r="G443" s="10">
        <f t="shared" si="41"/>
        <v>0</v>
      </c>
    </row>
    <row r="444" spans="1:7" ht="18" hidden="1" customHeight="1" x14ac:dyDescent="0.3">
      <c r="A444" s="1110"/>
      <c r="B444" s="288"/>
      <c r="C444" s="447">
        <f t="shared" si="46"/>
        <v>0</v>
      </c>
      <c r="D444" s="844"/>
      <c r="E444" s="845"/>
      <c r="G444" s="10">
        <f t="shared" si="41"/>
        <v>0</v>
      </c>
    </row>
    <row r="445" spans="1:7" ht="18" hidden="1" customHeight="1" x14ac:dyDescent="0.3">
      <c r="A445" s="1110"/>
      <c r="B445" s="288"/>
      <c r="C445" s="447">
        <f t="shared" si="46"/>
        <v>0</v>
      </c>
      <c r="D445" s="844"/>
      <c r="E445" s="845"/>
      <c r="G445" s="10">
        <f t="shared" si="41"/>
        <v>0</v>
      </c>
    </row>
    <row r="446" spans="1:7" ht="18" hidden="1" customHeight="1" x14ac:dyDescent="0.3">
      <c r="A446" s="1110"/>
      <c r="B446" s="288"/>
      <c r="C446" s="447">
        <f t="shared" si="46"/>
        <v>0</v>
      </c>
      <c r="D446" s="844"/>
      <c r="E446" s="845"/>
      <c r="G446" s="10">
        <f t="shared" si="41"/>
        <v>0</v>
      </c>
    </row>
    <row r="447" spans="1:7" ht="18" hidden="1" customHeight="1" x14ac:dyDescent="0.3">
      <c r="A447" s="1113"/>
      <c r="B447" s="853" t="s">
        <v>742</v>
      </c>
      <c r="C447" s="854">
        <f>SUM(C437:C446)</f>
        <v>0</v>
      </c>
      <c r="D447" s="854">
        <f>SUM(D437:D446)</f>
        <v>0</v>
      </c>
      <c r="E447" s="854">
        <f>SUM(E437:E446)</f>
        <v>0</v>
      </c>
      <c r="G447" s="10">
        <f t="shared" si="41"/>
        <v>0</v>
      </c>
    </row>
    <row r="448" spans="1:7" ht="18" hidden="1" customHeight="1" x14ac:dyDescent="0.3">
      <c r="A448" s="1112" t="s">
        <v>1126</v>
      </c>
      <c r="B448" s="288"/>
      <c r="C448" s="447">
        <f>SUM(D448:E448)</f>
        <v>0</v>
      </c>
      <c r="D448" s="844"/>
      <c r="E448" s="845"/>
      <c r="G448" s="10">
        <f t="shared" si="41"/>
        <v>0</v>
      </c>
    </row>
    <row r="449" spans="1:7" ht="18" hidden="1" customHeight="1" x14ac:dyDescent="0.3">
      <c r="A449" s="1110"/>
      <c r="B449" s="288"/>
      <c r="C449" s="447">
        <f t="shared" ref="C449:C457" si="47">SUM(D449:E449)</f>
        <v>0</v>
      </c>
      <c r="D449" s="844"/>
      <c r="E449" s="845"/>
      <c r="G449" s="10">
        <f t="shared" si="41"/>
        <v>0</v>
      </c>
    </row>
    <row r="450" spans="1:7" ht="18" hidden="1" customHeight="1" x14ac:dyDescent="0.3">
      <c r="A450" s="1110"/>
      <c r="B450" s="288"/>
      <c r="C450" s="447">
        <f t="shared" si="47"/>
        <v>0</v>
      </c>
      <c r="D450" s="844"/>
      <c r="E450" s="845"/>
      <c r="G450" s="10">
        <f t="shared" si="41"/>
        <v>0</v>
      </c>
    </row>
    <row r="451" spans="1:7" ht="18" hidden="1" customHeight="1" x14ac:dyDescent="0.3">
      <c r="A451" s="1110"/>
      <c r="B451" s="288"/>
      <c r="C451" s="447">
        <f t="shared" si="47"/>
        <v>0</v>
      </c>
      <c r="D451" s="844"/>
      <c r="E451" s="845"/>
      <c r="G451" s="10">
        <f t="shared" si="41"/>
        <v>0</v>
      </c>
    </row>
    <row r="452" spans="1:7" ht="18" hidden="1" customHeight="1" x14ac:dyDescent="0.3">
      <c r="A452" s="1110"/>
      <c r="B452" s="288"/>
      <c r="C452" s="447">
        <f t="shared" si="47"/>
        <v>0</v>
      </c>
      <c r="D452" s="844"/>
      <c r="E452" s="845"/>
      <c r="G452" s="10">
        <f t="shared" si="41"/>
        <v>0</v>
      </c>
    </row>
    <row r="453" spans="1:7" ht="18" hidden="1" customHeight="1" x14ac:dyDescent="0.3">
      <c r="A453" s="1110"/>
      <c r="B453" s="288"/>
      <c r="C453" s="447">
        <f t="shared" si="47"/>
        <v>0</v>
      </c>
      <c r="D453" s="844"/>
      <c r="E453" s="845"/>
      <c r="G453" s="10">
        <f t="shared" si="41"/>
        <v>0</v>
      </c>
    </row>
    <row r="454" spans="1:7" ht="18" hidden="1" customHeight="1" x14ac:dyDescent="0.3">
      <c r="A454" s="1110"/>
      <c r="B454" s="288"/>
      <c r="C454" s="447">
        <f t="shared" si="47"/>
        <v>0</v>
      </c>
      <c r="D454" s="844"/>
      <c r="E454" s="845"/>
      <c r="G454" s="10">
        <f t="shared" si="41"/>
        <v>0</v>
      </c>
    </row>
    <row r="455" spans="1:7" ht="18" hidden="1" customHeight="1" x14ac:dyDescent="0.3">
      <c r="A455" s="1110"/>
      <c r="B455" s="288"/>
      <c r="C455" s="447">
        <f t="shared" si="47"/>
        <v>0</v>
      </c>
      <c r="D455" s="844"/>
      <c r="E455" s="845"/>
      <c r="G455" s="10">
        <f t="shared" si="41"/>
        <v>0</v>
      </c>
    </row>
    <row r="456" spans="1:7" ht="18" hidden="1" customHeight="1" x14ac:dyDescent="0.3">
      <c r="A456" s="1110"/>
      <c r="B456" s="288"/>
      <c r="C456" s="447">
        <f t="shared" si="47"/>
        <v>0</v>
      </c>
      <c r="D456" s="844"/>
      <c r="E456" s="845"/>
      <c r="G456" s="10">
        <f t="shared" si="41"/>
        <v>0</v>
      </c>
    </row>
    <row r="457" spans="1:7" ht="18" hidden="1" customHeight="1" x14ac:dyDescent="0.3">
      <c r="A457" s="1110"/>
      <c r="B457" s="288"/>
      <c r="C457" s="447">
        <f t="shared" si="47"/>
        <v>0</v>
      </c>
      <c r="D457" s="844"/>
      <c r="E457" s="845"/>
      <c r="G457" s="10">
        <f t="shared" ref="G457:G520" si="48">SUM(C457:E457)</f>
        <v>0</v>
      </c>
    </row>
    <row r="458" spans="1:7" ht="18" hidden="1" customHeight="1" x14ac:dyDescent="0.3">
      <c r="A458" s="1113"/>
      <c r="B458" s="853" t="s">
        <v>742</v>
      </c>
      <c r="C458" s="854">
        <f>SUM(C448:C457)</f>
        <v>0</v>
      </c>
      <c r="D458" s="854">
        <f>SUM(D448:D457)</f>
        <v>0</v>
      </c>
      <c r="E458" s="854">
        <f>SUM(E448:E457)</f>
        <v>0</v>
      </c>
      <c r="G458" s="10">
        <f t="shared" si="48"/>
        <v>0</v>
      </c>
    </row>
    <row r="459" spans="1:7" ht="18" hidden="1" customHeight="1" x14ac:dyDescent="0.3">
      <c r="A459" s="1112" t="s">
        <v>1127</v>
      </c>
      <c r="B459" s="288"/>
      <c r="C459" s="447">
        <f>SUM(D459:E459)</f>
        <v>0</v>
      </c>
      <c r="D459" s="844"/>
      <c r="E459" s="845"/>
      <c r="G459" s="10">
        <f t="shared" si="48"/>
        <v>0</v>
      </c>
    </row>
    <row r="460" spans="1:7" ht="18" hidden="1" customHeight="1" x14ac:dyDescent="0.3">
      <c r="A460" s="1110"/>
      <c r="B460" s="288"/>
      <c r="C460" s="447">
        <f t="shared" ref="C460:C468" si="49">SUM(D460:E460)</f>
        <v>0</v>
      </c>
      <c r="D460" s="844"/>
      <c r="E460" s="845"/>
      <c r="G460" s="10">
        <f t="shared" si="48"/>
        <v>0</v>
      </c>
    </row>
    <row r="461" spans="1:7" ht="18" hidden="1" customHeight="1" x14ac:dyDescent="0.3">
      <c r="A461" s="1110"/>
      <c r="B461" s="288"/>
      <c r="C461" s="447">
        <f t="shared" si="49"/>
        <v>0</v>
      </c>
      <c r="D461" s="844"/>
      <c r="E461" s="845"/>
      <c r="G461" s="10">
        <f t="shared" si="48"/>
        <v>0</v>
      </c>
    </row>
    <row r="462" spans="1:7" ht="18" hidden="1" customHeight="1" x14ac:dyDescent="0.3">
      <c r="A462" s="1110"/>
      <c r="B462" s="288"/>
      <c r="C462" s="447">
        <f t="shared" si="49"/>
        <v>0</v>
      </c>
      <c r="D462" s="844"/>
      <c r="E462" s="845"/>
      <c r="G462" s="10">
        <f t="shared" si="48"/>
        <v>0</v>
      </c>
    </row>
    <row r="463" spans="1:7" ht="18" hidden="1" customHeight="1" x14ac:dyDescent="0.3">
      <c r="A463" s="1110"/>
      <c r="B463" s="288"/>
      <c r="C463" s="447">
        <f t="shared" si="49"/>
        <v>0</v>
      </c>
      <c r="D463" s="844"/>
      <c r="E463" s="845"/>
      <c r="G463" s="10">
        <f t="shared" si="48"/>
        <v>0</v>
      </c>
    </row>
    <row r="464" spans="1:7" ht="18" hidden="1" customHeight="1" x14ac:dyDescent="0.3">
      <c r="A464" s="1110"/>
      <c r="B464" s="288"/>
      <c r="C464" s="447">
        <f t="shared" si="49"/>
        <v>0</v>
      </c>
      <c r="D464" s="844"/>
      <c r="E464" s="845"/>
      <c r="G464" s="10">
        <f t="shared" si="48"/>
        <v>0</v>
      </c>
    </row>
    <row r="465" spans="1:7" ht="18" hidden="1" customHeight="1" x14ac:dyDescent="0.3">
      <c r="A465" s="1110"/>
      <c r="B465" s="288"/>
      <c r="C465" s="447">
        <f t="shared" si="49"/>
        <v>0</v>
      </c>
      <c r="D465" s="844"/>
      <c r="E465" s="845"/>
      <c r="G465" s="10">
        <f t="shared" si="48"/>
        <v>0</v>
      </c>
    </row>
    <row r="466" spans="1:7" ht="18" hidden="1" customHeight="1" x14ac:dyDescent="0.3">
      <c r="A466" s="1110"/>
      <c r="B466" s="288"/>
      <c r="C466" s="447">
        <f t="shared" si="49"/>
        <v>0</v>
      </c>
      <c r="D466" s="844"/>
      <c r="E466" s="845"/>
      <c r="G466" s="10">
        <f t="shared" si="48"/>
        <v>0</v>
      </c>
    </row>
    <row r="467" spans="1:7" ht="18" hidden="1" customHeight="1" x14ac:dyDescent="0.3">
      <c r="A467" s="1110"/>
      <c r="B467" s="288"/>
      <c r="C467" s="447">
        <f t="shared" si="49"/>
        <v>0</v>
      </c>
      <c r="D467" s="844"/>
      <c r="E467" s="845"/>
      <c r="G467" s="10">
        <f t="shared" si="48"/>
        <v>0</v>
      </c>
    </row>
    <row r="468" spans="1:7" ht="18" hidden="1" customHeight="1" x14ac:dyDescent="0.3">
      <c r="A468" s="1110"/>
      <c r="B468" s="288"/>
      <c r="C468" s="447">
        <f t="shared" si="49"/>
        <v>0</v>
      </c>
      <c r="D468" s="844"/>
      <c r="E468" s="845"/>
      <c r="G468" s="10">
        <f t="shared" si="48"/>
        <v>0</v>
      </c>
    </row>
    <row r="469" spans="1:7" ht="18" hidden="1" customHeight="1" x14ac:dyDescent="0.3">
      <c r="A469" s="1113"/>
      <c r="B469" s="853" t="s">
        <v>742</v>
      </c>
      <c r="C469" s="854">
        <f>SUM(C459:C468)</f>
        <v>0</v>
      </c>
      <c r="D469" s="854">
        <f>SUM(D459:D468)</f>
        <v>0</v>
      </c>
      <c r="E469" s="854">
        <f>SUM(E459:E468)</f>
        <v>0</v>
      </c>
      <c r="G469" s="10">
        <f t="shared" si="48"/>
        <v>0</v>
      </c>
    </row>
    <row r="470" spans="1:7" ht="93.75" x14ac:dyDescent="0.3">
      <c r="A470" s="1112" t="s">
        <v>1128</v>
      </c>
      <c r="B470" s="931" t="s">
        <v>1314</v>
      </c>
      <c r="C470" s="447">
        <v>430000</v>
      </c>
      <c r="D470" s="844"/>
      <c r="E470" s="447">
        <v>430000</v>
      </c>
      <c r="G470" s="10">
        <f t="shared" si="48"/>
        <v>860000</v>
      </c>
    </row>
    <row r="471" spans="1:7" ht="18" hidden="1" customHeight="1" x14ac:dyDescent="0.3">
      <c r="A471" s="1110"/>
      <c r="B471" s="288"/>
      <c r="C471" s="447">
        <f t="shared" ref="C471:C479" si="50">SUM(D471:E471)</f>
        <v>0</v>
      </c>
      <c r="D471" s="844"/>
      <c r="E471" s="845"/>
      <c r="G471" s="10">
        <f t="shared" si="48"/>
        <v>0</v>
      </c>
    </row>
    <row r="472" spans="1:7" ht="18" hidden="1" customHeight="1" x14ac:dyDescent="0.3">
      <c r="A472" s="1110"/>
      <c r="B472" s="288"/>
      <c r="C472" s="447">
        <f t="shared" si="50"/>
        <v>0</v>
      </c>
      <c r="D472" s="844"/>
      <c r="E472" s="845"/>
      <c r="G472" s="10">
        <f t="shared" si="48"/>
        <v>0</v>
      </c>
    </row>
    <row r="473" spans="1:7" ht="18" hidden="1" customHeight="1" x14ac:dyDescent="0.3">
      <c r="A473" s="1110"/>
      <c r="B473" s="288"/>
      <c r="C473" s="447">
        <f t="shared" si="50"/>
        <v>0</v>
      </c>
      <c r="D473" s="844"/>
      <c r="E473" s="845"/>
      <c r="G473" s="10">
        <f t="shared" si="48"/>
        <v>0</v>
      </c>
    </row>
    <row r="474" spans="1:7" ht="18" hidden="1" customHeight="1" x14ac:dyDescent="0.3">
      <c r="A474" s="1110"/>
      <c r="B474" s="288"/>
      <c r="C474" s="447">
        <f t="shared" si="50"/>
        <v>0</v>
      </c>
      <c r="D474" s="844"/>
      <c r="E474" s="845"/>
      <c r="G474" s="10">
        <f t="shared" si="48"/>
        <v>0</v>
      </c>
    </row>
    <row r="475" spans="1:7" ht="18" hidden="1" customHeight="1" x14ac:dyDescent="0.3">
      <c r="A475" s="1110"/>
      <c r="B475" s="288"/>
      <c r="C475" s="447">
        <f t="shared" si="50"/>
        <v>0</v>
      </c>
      <c r="D475" s="844"/>
      <c r="E475" s="845"/>
      <c r="G475" s="10">
        <f t="shared" si="48"/>
        <v>0</v>
      </c>
    </row>
    <row r="476" spans="1:7" ht="18" hidden="1" customHeight="1" x14ac:dyDescent="0.3">
      <c r="A476" s="1110"/>
      <c r="B476" s="288"/>
      <c r="C476" s="447">
        <f t="shared" si="50"/>
        <v>0</v>
      </c>
      <c r="D476" s="844"/>
      <c r="E476" s="845"/>
      <c r="G476" s="10">
        <f t="shared" si="48"/>
        <v>0</v>
      </c>
    </row>
    <row r="477" spans="1:7" ht="18" hidden="1" customHeight="1" x14ac:dyDescent="0.3">
      <c r="A477" s="1110"/>
      <c r="B477" s="288"/>
      <c r="C477" s="447">
        <f t="shared" si="50"/>
        <v>0</v>
      </c>
      <c r="D477" s="844"/>
      <c r="E477" s="845"/>
      <c r="G477" s="10">
        <f t="shared" si="48"/>
        <v>0</v>
      </c>
    </row>
    <row r="478" spans="1:7" ht="18" hidden="1" customHeight="1" x14ac:dyDescent="0.3">
      <c r="A478" s="1110"/>
      <c r="B478" s="288"/>
      <c r="C478" s="447">
        <f t="shared" si="50"/>
        <v>0</v>
      </c>
      <c r="D478" s="844"/>
      <c r="E478" s="845"/>
      <c r="G478" s="10">
        <f t="shared" si="48"/>
        <v>0</v>
      </c>
    </row>
    <row r="479" spans="1:7" ht="18" hidden="1" customHeight="1" x14ac:dyDescent="0.3">
      <c r="A479" s="1110"/>
      <c r="B479" s="288"/>
      <c r="C479" s="447">
        <f t="shared" si="50"/>
        <v>0</v>
      </c>
      <c r="D479" s="844"/>
      <c r="E479" s="845"/>
      <c r="G479" s="10">
        <f t="shared" si="48"/>
        <v>0</v>
      </c>
    </row>
    <row r="480" spans="1:7" ht="18" customHeight="1" x14ac:dyDescent="0.3">
      <c r="A480" s="1113"/>
      <c r="B480" s="853" t="s">
        <v>742</v>
      </c>
      <c r="C480" s="854">
        <f>SUM(C470:C479)</f>
        <v>430000</v>
      </c>
      <c r="D480" s="854">
        <f>SUM(D470:D479)</f>
        <v>0</v>
      </c>
      <c r="E480" s="854">
        <f>SUM(E470:E479)</f>
        <v>430000</v>
      </c>
      <c r="G480" s="10">
        <f t="shared" si="48"/>
        <v>860000</v>
      </c>
    </row>
    <row r="481" spans="1:7" ht="18" hidden="1" customHeight="1" x14ac:dyDescent="0.3">
      <c r="A481" s="1112" t="s">
        <v>1129</v>
      </c>
      <c r="B481" s="288"/>
      <c r="C481" s="447">
        <f>SUM(D481:E481)</f>
        <v>0</v>
      </c>
      <c r="D481" s="844"/>
      <c r="E481" s="845"/>
      <c r="G481" s="10">
        <f t="shared" si="48"/>
        <v>0</v>
      </c>
    </row>
    <row r="482" spans="1:7" ht="18" hidden="1" customHeight="1" x14ac:dyDescent="0.3">
      <c r="A482" s="1110"/>
      <c r="B482" s="288"/>
      <c r="C482" s="447">
        <f t="shared" ref="C482:C490" si="51">SUM(D482:E482)</f>
        <v>0</v>
      </c>
      <c r="D482" s="844"/>
      <c r="E482" s="845"/>
      <c r="G482" s="10">
        <f t="shared" si="48"/>
        <v>0</v>
      </c>
    </row>
    <row r="483" spans="1:7" ht="18" hidden="1" customHeight="1" x14ac:dyDescent="0.3">
      <c r="A483" s="1110"/>
      <c r="B483" s="288"/>
      <c r="C483" s="447">
        <f t="shared" si="51"/>
        <v>0</v>
      </c>
      <c r="D483" s="844"/>
      <c r="E483" s="845"/>
      <c r="G483" s="10">
        <f t="shared" si="48"/>
        <v>0</v>
      </c>
    </row>
    <row r="484" spans="1:7" ht="18" hidden="1" customHeight="1" x14ac:dyDescent="0.3">
      <c r="A484" s="1110"/>
      <c r="B484" s="288"/>
      <c r="C484" s="447">
        <f t="shared" si="51"/>
        <v>0</v>
      </c>
      <c r="D484" s="844"/>
      <c r="E484" s="845"/>
      <c r="G484" s="10">
        <f t="shared" si="48"/>
        <v>0</v>
      </c>
    </row>
    <row r="485" spans="1:7" ht="18" hidden="1" customHeight="1" x14ac:dyDescent="0.3">
      <c r="A485" s="1110"/>
      <c r="B485" s="288"/>
      <c r="C485" s="447">
        <f t="shared" si="51"/>
        <v>0</v>
      </c>
      <c r="D485" s="844"/>
      <c r="E485" s="845"/>
      <c r="G485" s="10">
        <f t="shared" si="48"/>
        <v>0</v>
      </c>
    </row>
    <row r="486" spans="1:7" ht="18" hidden="1" customHeight="1" x14ac:dyDescent="0.3">
      <c r="A486" s="1110"/>
      <c r="B486" s="288"/>
      <c r="C486" s="447">
        <f t="shared" si="51"/>
        <v>0</v>
      </c>
      <c r="D486" s="844"/>
      <c r="E486" s="845"/>
      <c r="G486" s="10">
        <f t="shared" si="48"/>
        <v>0</v>
      </c>
    </row>
    <row r="487" spans="1:7" ht="18" hidden="1" customHeight="1" x14ac:dyDescent="0.3">
      <c r="A487" s="1110"/>
      <c r="B487" s="288"/>
      <c r="C487" s="447">
        <f t="shared" si="51"/>
        <v>0</v>
      </c>
      <c r="D487" s="844"/>
      <c r="E487" s="845"/>
      <c r="G487" s="10">
        <f t="shared" si="48"/>
        <v>0</v>
      </c>
    </row>
    <row r="488" spans="1:7" ht="18" hidden="1" customHeight="1" x14ac:dyDescent="0.3">
      <c r="A488" s="1110"/>
      <c r="B488" s="288"/>
      <c r="C488" s="447">
        <f t="shared" si="51"/>
        <v>0</v>
      </c>
      <c r="D488" s="844"/>
      <c r="E488" s="845"/>
      <c r="G488" s="10">
        <f t="shared" si="48"/>
        <v>0</v>
      </c>
    </row>
    <row r="489" spans="1:7" ht="18" hidden="1" customHeight="1" x14ac:dyDescent="0.3">
      <c r="A489" s="1110"/>
      <c r="B489" s="288"/>
      <c r="C489" s="447">
        <f t="shared" si="51"/>
        <v>0</v>
      </c>
      <c r="D489" s="844"/>
      <c r="E489" s="845"/>
      <c r="G489" s="10">
        <f t="shared" si="48"/>
        <v>0</v>
      </c>
    </row>
    <row r="490" spans="1:7" ht="18" hidden="1" customHeight="1" x14ac:dyDescent="0.3">
      <c r="A490" s="1110"/>
      <c r="B490" s="288"/>
      <c r="C490" s="447">
        <f t="shared" si="51"/>
        <v>0</v>
      </c>
      <c r="D490" s="844"/>
      <c r="E490" s="845"/>
      <c r="G490" s="10">
        <f t="shared" si="48"/>
        <v>0</v>
      </c>
    </row>
    <row r="491" spans="1:7" ht="18" hidden="1" customHeight="1" x14ac:dyDescent="0.3">
      <c r="A491" s="1113"/>
      <c r="B491" s="853" t="s">
        <v>742</v>
      </c>
      <c r="C491" s="854">
        <f>SUM(C481:C490)</f>
        <v>0</v>
      </c>
      <c r="D491" s="854">
        <f>SUM(D481:D490)</f>
        <v>0</v>
      </c>
      <c r="E491" s="854">
        <f>SUM(E481:E490)</f>
        <v>0</v>
      </c>
      <c r="G491" s="10">
        <f t="shared" si="48"/>
        <v>0</v>
      </c>
    </row>
    <row r="492" spans="1:7" ht="18" hidden="1" customHeight="1" x14ac:dyDescent="0.3">
      <c r="A492" s="1112" t="s">
        <v>1130</v>
      </c>
      <c r="B492" s="288"/>
      <c r="C492" s="447">
        <f>SUM(D492:E492)</f>
        <v>0</v>
      </c>
      <c r="D492" s="844"/>
      <c r="E492" s="845"/>
      <c r="G492" s="10">
        <f t="shared" si="48"/>
        <v>0</v>
      </c>
    </row>
    <row r="493" spans="1:7" ht="18" hidden="1" customHeight="1" x14ac:dyDescent="0.3">
      <c r="A493" s="1110"/>
      <c r="B493" s="288"/>
      <c r="C493" s="447">
        <f t="shared" ref="C493:C501" si="52">SUM(D493:E493)</f>
        <v>0</v>
      </c>
      <c r="D493" s="844"/>
      <c r="E493" s="845"/>
      <c r="G493" s="10">
        <f t="shared" si="48"/>
        <v>0</v>
      </c>
    </row>
    <row r="494" spans="1:7" ht="18" hidden="1" customHeight="1" x14ac:dyDescent="0.3">
      <c r="A494" s="1110"/>
      <c r="B494" s="288"/>
      <c r="C494" s="447">
        <f t="shared" si="52"/>
        <v>0</v>
      </c>
      <c r="D494" s="844"/>
      <c r="E494" s="845"/>
      <c r="G494" s="10">
        <f t="shared" si="48"/>
        <v>0</v>
      </c>
    </row>
    <row r="495" spans="1:7" ht="18" hidden="1" customHeight="1" x14ac:dyDescent="0.3">
      <c r="A495" s="1110"/>
      <c r="B495" s="288"/>
      <c r="C495" s="447">
        <f t="shared" si="52"/>
        <v>0</v>
      </c>
      <c r="D495" s="844"/>
      <c r="E495" s="845"/>
      <c r="G495" s="10">
        <f t="shared" si="48"/>
        <v>0</v>
      </c>
    </row>
    <row r="496" spans="1:7" ht="18" hidden="1" customHeight="1" x14ac:dyDescent="0.3">
      <c r="A496" s="1110"/>
      <c r="B496" s="288"/>
      <c r="C496" s="447">
        <f t="shared" si="52"/>
        <v>0</v>
      </c>
      <c r="D496" s="844"/>
      <c r="E496" s="845"/>
      <c r="G496" s="10">
        <f t="shared" si="48"/>
        <v>0</v>
      </c>
    </row>
    <row r="497" spans="1:7" ht="18" hidden="1" customHeight="1" x14ac:dyDescent="0.3">
      <c r="A497" s="1110"/>
      <c r="B497" s="288"/>
      <c r="C497" s="447">
        <f t="shared" si="52"/>
        <v>0</v>
      </c>
      <c r="D497" s="844"/>
      <c r="E497" s="845"/>
      <c r="G497" s="10">
        <f t="shared" si="48"/>
        <v>0</v>
      </c>
    </row>
    <row r="498" spans="1:7" ht="18" hidden="1" customHeight="1" x14ac:dyDescent="0.3">
      <c r="A498" s="1110"/>
      <c r="B498" s="288"/>
      <c r="C498" s="447">
        <f t="shared" si="52"/>
        <v>0</v>
      </c>
      <c r="D498" s="844"/>
      <c r="E498" s="845"/>
      <c r="G498" s="10">
        <f t="shared" si="48"/>
        <v>0</v>
      </c>
    </row>
    <row r="499" spans="1:7" ht="18" hidden="1" customHeight="1" x14ac:dyDescent="0.3">
      <c r="A499" s="1110"/>
      <c r="B499" s="288"/>
      <c r="C499" s="447">
        <f t="shared" si="52"/>
        <v>0</v>
      </c>
      <c r="D499" s="844"/>
      <c r="E499" s="845"/>
      <c r="G499" s="10">
        <f t="shared" si="48"/>
        <v>0</v>
      </c>
    </row>
    <row r="500" spans="1:7" ht="18" hidden="1" customHeight="1" x14ac:dyDescent="0.3">
      <c r="A500" s="1110"/>
      <c r="B500" s="288"/>
      <c r="C500" s="447">
        <f t="shared" si="52"/>
        <v>0</v>
      </c>
      <c r="D500" s="844"/>
      <c r="E500" s="845"/>
      <c r="G500" s="10">
        <f t="shared" si="48"/>
        <v>0</v>
      </c>
    </row>
    <row r="501" spans="1:7" ht="18" hidden="1" customHeight="1" x14ac:dyDescent="0.3">
      <c r="A501" s="1110"/>
      <c r="B501" s="288"/>
      <c r="C501" s="447">
        <f t="shared" si="52"/>
        <v>0</v>
      </c>
      <c r="D501" s="844"/>
      <c r="E501" s="845"/>
      <c r="G501" s="10">
        <f t="shared" si="48"/>
        <v>0</v>
      </c>
    </row>
    <row r="502" spans="1:7" ht="18" hidden="1" customHeight="1" x14ac:dyDescent="0.3">
      <c r="A502" s="1113"/>
      <c r="B502" s="853" t="s">
        <v>742</v>
      </c>
      <c r="C502" s="854">
        <f>SUM(C492:C501)</f>
        <v>0</v>
      </c>
      <c r="D502" s="854">
        <f>SUM(D492:D501)</f>
        <v>0</v>
      </c>
      <c r="E502" s="854">
        <f>SUM(E492:E501)</f>
        <v>0</v>
      </c>
      <c r="G502" s="10">
        <f t="shared" si="48"/>
        <v>0</v>
      </c>
    </row>
    <row r="503" spans="1:7" ht="18" hidden="1" customHeight="1" x14ac:dyDescent="0.3">
      <c r="A503" s="1112" t="s">
        <v>1131</v>
      </c>
      <c r="B503" s="288"/>
      <c r="C503" s="447">
        <f>SUM(D503:E503)</f>
        <v>0</v>
      </c>
      <c r="D503" s="844"/>
      <c r="E503" s="845"/>
      <c r="G503" s="10">
        <f t="shared" si="48"/>
        <v>0</v>
      </c>
    </row>
    <row r="504" spans="1:7" ht="18" hidden="1" customHeight="1" x14ac:dyDescent="0.3">
      <c r="A504" s="1110"/>
      <c r="B504" s="288"/>
      <c r="C504" s="447">
        <f t="shared" ref="C504:C512" si="53">SUM(D504:E504)</f>
        <v>0</v>
      </c>
      <c r="D504" s="844"/>
      <c r="E504" s="845"/>
      <c r="G504" s="10">
        <f t="shared" si="48"/>
        <v>0</v>
      </c>
    </row>
    <row r="505" spans="1:7" ht="18" hidden="1" customHeight="1" x14ac:dyDescent="0.3">
      <c r="A505" s="1110"/>
      <c r="B505" s="288"/>
      <c r="C505" s="447">
        <f t="shared" si="53"/>
        <v>0</v>
      </c>
      <c r="D505" s="844"/>
      <c r="E505" s="845"/>
      <c r="G505" s="10">
        <f t="shared" si="48"/>
        <v>0</v>
      </c>
    </row>
    <row r="506" spans="1:7" ht="18" hidden="1" customHeight="1" x14ac:dyDescent="0.3">
      <c r="A506" s="1110"/>
      <c r="B506" s="288"/>
      <c r="C506" s="447">
        <f t="shared" si="53"/>
        <v>0</v>
      </c>
      <c r="D506" s="844"/>
      <c r="E506" s="845"/>
      <c r="G506" s="10">
        <f t="shared" si="48"/>
        <v>0</v>
      </c>
    </row>
    <row r="507" spans="1:7" ht="18" hidden="1" customHeight="1" x14ac:dyDescent="0.3">
      <c r="A507" s="1110"/>
      <c r="B507" s="288"/>
      <c r="C507" s="447">
        <f t="shared" si="53"/>
        <v>0</v>
      </c>
      <c r="D507" s="844"/>
      <c r="E507" s="845"/>
      <c r="G507" s="10">
        <f t="shared" si="48"/>
        <v>0</v>
      </c>
    </row>
    <row r="508" spans="1:7" ht="18" hidden="1" customHeight="1" x14ac:dyDescent="0.3">
      <c r="A508" s="1110"/>
      <c r="B508" s="288"/>
      <c r="C508" s="447">
        <f t="shared" si="53"/>
        <v>0</v>
      </c>
      <c r="D508" s="844"/>
      <c r="E508" s="845"/>
      <c r="G508" s="10">
        <f t="shared" si="48"/>
        <v>0</v>
      </c>
    </row>
    <row r="509" spans="1:7" ht="18" hidden="1" customHeight="1" x14ac:dyDescent="0.3">
      <c r="A509" s="1110"/>
      <c r="B509" s="288"/>
      <c r="C509" s="447">
        <f t="shared" si="53"/>
        <v>0</v>
      </c>
      <c r="D509" s="844"/>
      <c r="E509" s="845"/>
      <c r="G509" s="10">
        <f t="shared" si="48"/>
        <v>0</v>
      </c>
    </row>
    <row r="510" spans="1:7" ht="18" hidden="1" customHeight="1" x14ac:dyDescent="0.3">
      <c r="A510" s="1110"/>
      <c r="B510" s="288"/>
      <c r="C510" s="447">
        <f t="shared" si="53"/>
        <v>0</v>
      </c>
      <c r="D510" s="844"/>
      <c r="E510" s="845"/>
      <c r="G510" s="10">
        <f t="shared" si="48"/>
        <v>0</v>
      </c>
    </row>
    <row r="511" spans="1:7" ht="18" hidden="1" customHeight="1" x14ac:dyDescent="0.3">
      <c r="A511" s="1110"/>
      <c r="B511" s="288"/>
      <c r="C511" s="447">
        <f t="shared" si="53"/>
        <v>0</v>
      </c>
      <c r="D511" s="844"/>
      <c r="E511" s="845"/>
      <c r="G511" s="10">
        <f t="shared" si="48"/>
        <v>0</v>
      </c>
    </row>
    <row r="512" spans="1:7" ht="18" hidden="1" customHeight="1" x14ac:dyDescent="0.3">
      <c r="A512" s="1110"/>
      <c r="B512" s="288"/>
      <c r="C512" s="447">
        <f t="shared" si="53"/>
        <v>0</v>
      </c>
      <c r="D512" s="844"/>
      <c r="E512" s="845"/>
      <c r="G512" s="10">
        <f t="shared" si="48"/>
        <v>0</v>
      </c>
    </row>
    <row r="513" spans="1:7" ht="18" hidden="1" customHeight="1" x14ac:dyDescent="0.3">
      <c r="A513" s="1113"/>
      <c r="B513" s="853" t="s">
        <v>742</v>
      </c>
      <c r="C513" s="854">
        <f>SUM(C503:C512)</f>
        <v>0</v>
      </c>
      <c r="D513" s="854">
        <f>SUM(D503:D512)</f>
        <v>0</v>
      </c>
      <c r="E513" s="854">
        <f>SUM(E503:E512)</f>
        <v>0</v>
      </c>
      <c r="G513" s="10">
        <f t="shared" si="48"/>
        <v>0</v>
      </c>
    </row>
    <row r="514" spans="1:7" ht="18" hidden="1" customHeight="1" x14ac:dyDescent="0.3">
      <c r="A514" s="1112" t="s">
        <v>1132</v>
      </c>
      <c r="B514" s="288"/>
      <c r="C514" s="447">
        <f>SUM(D514:E514)</f>
        <v>0</v>
      </c>
      <c r="D514" s="844"/>
      <c r="E514" s="845"/>
      <c r="G514" s="10">
        <f t="shared" si="48"/>
        <v>0</v>
      </c>
    </row>
    <row r="515" spans="1:7" ht="18" hidden="1" customHeight="1" x14ac:dyDescent="0.3">
      <c r="A515" s="1110"/>
      <c r="B515" s="288"/>
      <c r="C515" s="447">
        <f t="shared" ref="C515:C523" si="54">SUM(D515:E515)</f>
        <v>0</v>
      </c>
      <c r="D515" s="844"/>
      <c r="E515" s="845"/>
      <c r="G515" s="10">
        <f t="shared" si="48"/>
        <v>0</v>
      </c>
    </row>
    <row r="516" spans="1:7" ht="18" hidden="1" customHeight="1" x14ac:dyDescent="0.3">
      <c r="A516" s="1110"/>
      <c r="B516" s="288"/>
      <c r="C516" s="447">
        <f t="shared" si="54"/>
        <v>0</v>
      </c>
      <c r="D516" s="844"/>
      <c r="E516" s="845"/>
      <c r="G516" s="10">
        <f t="shared" si="48"/>
        <v>0</v>
      </c>
    </row>
    <row r="517" spans="1:7" ht="18" hidden="1" customHeight="1" x14ac:dyDescent="0.3">
      <c r="A517" s="1110"/>
      <c r="B517" s="288"/>
      <c r="C517" s="447">
        <f t="shared" si="54"/>
        <v>0</v>
      </c>
      <c r="D517" s="844"/>
      <c r="E517" s="845"/>
      <c r="G517" s="10">
        <f t="shared" si="48"/>
        <v>0</v>
      </c>
    </row>
    <row r="518" spans="1:7" ht="18" hidden="1" customHeight="1" x14ac:dyDescent="0.3">
      <c r="A518" s="1110"/>
      <c r="B518" s="288"/>
      <c r="C518" s="447">
        <f t="shared" si="54"/>
        <v>0</v>
      </c>
      <c r="D518" s="844"/>
      <c r="E518" s="845"/>
      <c r="G518" s="10">
        <f t="shared" si="48"/>
        <v>0</v>
      </c>
    </row>
    <row r="519" spans="1:7" ht="18" hidden="1" customHeight="1" x14ac:dyDescent="0.3">
      <c r="A519" s="1110"/>
      <c r="B519" s="288"/>
      <c r="C519" s="447">
        <f t="shared" si="54"/>
        <v>0</v>
      </c>
      <c r="D519" s="844"/>
      <c r="E519" s="845"/>
      <c r="G519" s="10">
        <f t="shared" si="48"/>
        <v>0</v>
      </c>
    </row>
    <row r="520" spans="1:7" ht="18" hidden="1" customHeight="1" x14ac:dyDescent="0.3">
      <c r="A520" s="1110"/>
      <c r="B520" s="288"/>
      <c r="C520" s="447">
        <f t="shared" si="54"/>
        <v>0</v>
      </c>
      <c r="D520" s="844"/>
      <c r="E520" s="845"/>
      <c r="G520" s="10">
        <f t="shared" si="48"/>
        <v>0</v>
      </c>
    </row>
    <row r="521" spans="1:7" ht="18" hidden="1" customHeight="1" x14ac:dyDescent="0.3">
      <c r="A521" s="1110"/>
      <c r="B521" s="288"/>
      <c r="C521" s="447">
        <f t="shared" si="54"/>
        <v>0</v>
      </c>
      <c r="D521" s="844"/>
      <c r="E521" s="845"/>
      <c r="G521" s="10">
        <f t="shared" ref="G521:G584" si="55">SUM(C521:E521)</f>
        <v>0</v>
      </c>
    </row>
    <row r="522" spans="1:7" ht="18" hidden="1" customHeight="1" x14ac:dyDescent="0.3">
      <c r="A522" s="1110"/>
      <c r="B522" s="288"/>
      <c r="C522" s="447">
        <f t="shared" si="54"/>
        <v>0</v>
      </c>
      <c r="D522" s="844"/>
      <c r="E522" s="845"/>
      <c r="G522" s="10">
        <f t="shared" si="55"/>
        <v>0</v>
      </c>
    </row>
    <row r="523" spans="1:7" ht="18" hidden="1" customHeight="1" x14ac:dyDescent="0.3">
      <c r="A523" s="1110"/>
      <c r="B523" s="288"/>
      <c r="C523" s="447">
        <f t="shared" si="54"/>
        <v>0</v>
      </c>
      <c r="D523" s="844"/>
      <c r="E523" s="845"/>
      <c r="G523" s="10">
        <f t="shared" si="55"/>
        <v>0</v>
      </c>
    </row>
    <row r="524" spans="1:7" ht="18" hidden="1" customHeight="1" x14ac:dyDescent="0.3">
      <c r="A524" s="1113"/>
      <c r="B524" s="853" t="s">
        <v>742</v>
      </c>
      <c r="C524" s="854">
        <f>SUM(C514:C523)</f>
        <v>0</v>
      </c>
      <c r="D524" s="854">
        <f>SUM(D514:D523)</f>
        <v>0</v>
      </c>
      <c r="E524" s="854">
        <f>SUM(E514:E523)</f>
        <v>0</v>
      </c>
      <c r="G524" s="10">
        <f t="shared" si="55"/>
        <v>0</v>
      </c>
    </row>
    <row r="525" spans="1:7" ht="18" hidden="1" customHeight="1" x14ac:dyDescent="0.3">
      <c r="A525" s="1112" t="s">
        <v>1133</v>
      </c>
      <c r="B525" s="288"/>
      <c r="C525" s="447">
        <f>SUM(D525:E525)</f>
        <v>0</v>
      </c>
      <c r="D525" s="844"/>
      <c r="E525" s="845"/>
      <c r="G525" s="10">
        <f t="shared" si="55"/>
        <v>0</v>
      </c>
    </row>
    <row r="526" spans="1:7" ht="18" hidden="1" customHeight="1" x14ac:dyDescent="0.3">
      <c r="A526" s="1110"/>
      <c r="B526" s="288"/>
      <c r="C526" s="447">
        <f t="shared" ref="C526:C534" si="56">SUM(D526:E526)</f>
        <v>0</v>
      </c>
      <c r="D526" s="844"/>
      <c r="E526" s="845"/>
      <c r="G526" s="10">
        <f t="shared" si="55"/>
        <v>0</v>
      </c>
    </row>
    <row r="527" spans="1:7" ht="18" hidden="1" customHeight="1" x14ac:dyDescent="0.3">
      <c r="A527" s="1110"/>
      <c r="B527" s="288"/>
      <c r="C527" s="447">
        <f t="shared" si="56"/>
        <v>0</v>
      </c>
      <c r="D527" s="844"/>
      <c r="E527" s="845"/>
      <c r="G527" s="10">
        <f t="shared" si="55"/>
        <v>0</v>
      </c>
    </row>
    <row r="528" spans="1:7" ht="18" hidden="1" customHeight="1" x14ac:dyDescent="0.3">
      <c r="A528" s="1110"/>
      <c r="B528" s="288"/>
      <c r="C528" s="447">
        <f t="shared" si="56"/>
        <v>0</v>
      </c>
      <c r="D528" s="844"/>
      <c r="E528" s="845"/>
      <c r="G528" s="10">
        <f t="shared" si="55"/>
        <v>0</v>
      </c>
    </row>
    <row r="529" spans="1:7" ht="18" hidden="1" customHeight="1" x14ac:dyDescent="0.3">
      <c r="A529" s="1110"/>
      <c r="B529" s="288"/>
      <c r="C529" s="447">
        <f t="shared" si="56"/>
        <v>0</v>
      </c>
      <c r="D529" s="844"/>
      <c r="E529" s="845"/>
      <c r="G529" s="10">
        <f t="shared" si="55"/>
        <v>0</v>
      </c>
    </row>
    <row r="530" spans="1:7" ht="18" hidden="1" customHeight="1" x14ac:dyDescent="0.3">
      <c r="A530" s="1110"/>
      <c r="B530" s="288"/>
      <c r="C530" s="447">
        <f t="shared" si="56"/>
        <v>0</v>
      </c>
      <c r="D530" s="844"/>
      <c r="E530" s="845"/>
      <c r="G530" s="10">
        <f t="shared" si="55"/>
        <v>0</v>
      </c>
    </row>
    <row r="531" spans="1:7" ht="18" hidden="1" customHeight="1" x14ac:dyDescent="0.3">
      <c r="A531" s="1110"/>
      <c r="B531" s="288"/>
      <c r="C531" s="447">
        <f t="shared" si="56"/>
        <v>0</v>
      </c>
      <c r="D531" s="844"/>
      <c r="E531" s="845"/>
      <c r="G531" s="10">
        <f t="shared" si="55"/>
        <v>0</v>
      </c>
    </row>
    <row r="532" spans="1:7" ht="18" hidden="1" customHeight="1" x14ac:dyDescent="0.3">
      <c r="A532" s="1110"/>
      <c r="B532" s="288"/>
      <c r="C532" s="447">
        <f t="shared" si="56"/>
        <v>0</v>
      </c>
      <c r="D532" s="844"/>
      <c r="E532" s="845"/>
      <c r="G532" s="10">
        <f t="shared" si="55"/>
        <v>0</v>
      </c>
    </row>
    <row r="533" spans="1:7" ht="18" hidden="1" customHeight="1" x14ac:dyDescent="0.3">
      <c r="A533" s="1110"/>
      <c r="B533" s="288"/>
      <c r="C533" s="447">
        <f t="shared" si="56"/>
        <v>0</v>
      </c>
      <c r="D533" s="844"/>
      <c r="E533" s="845"/>
      <c r="G533" s="10">
        <f t="shared" si="55"/>
        <v>0</v>
      </c>
    </row>
    <row r="534" spans="1:7" ht="18" hidden="1" customHeight="1" x14ac:dyDescent="0.3">
      <c r="A534" s="1110"/>
      <c r="B534" s="288"/>
      <c r="C534" s="447">
        <f t="shared" si="56"/>
        <v>0</v>
      </c>
      <c r="D534" s="844"/>
      <c r="E534" s="845"/>
      <c r="G534" s="10">
        <f t="shared" si="55"/>
        <v>0</v>
      </c>
    </row>
    <row r="535" spans="1:7" ht="18" hidden="1" customHeight="1" x14ac:dyDescent="0.3">
      <c r="A535" s="1113"/>
      <c r="B535" s="853" t="s">
        <v>742</v>
      </c>
      <c r="C535" s="854">
        <f>SUM(C525:C534)</f>
        <v>0</v>
      </c>
      <c r="D535" s="854">
        <f>SUM(D525:D534)</f>
        <v>0</v>
      </c>
      <c r="E535" s="854">
        <f>SUM(E525:E534)</f>
        <v>0</v>
      </c>
      <c r="G535" s="10">
        <f t="shared" si="55"/>
        <v>0</v>
      </c>
    </row>
    <row r="536" spans="1:7" ht="18" hidden="1" customHeight="1" x14ac:dyDescent="0.3">
      <c r="A536" s="1112" t="s">
        <v>1134</v>
      </c>
      <c r="B536" s="288"/>
      <c r="C536" s="447">
        <f>SUM(D536:E536)</f>
        <v>0</v>
      </c>
      <c r="D536" s="844"/>
      <c r="E536" s="845"/>
      <c r="G536" s="10">
        <f t="shared" si="55"/>
        <v>0</v>
      </c>
    </row>
    <row r="537" spans="1:7" ht="18" hidden="1" customHeight="1" x14ac:dyDescent="0.3">
      <c r="A537" s="1110"/>
      <c r="B537" s="288"/>
      <c r="C537" s="447">
        <f t="shared" ref="C537:C545" si="57">SUM(D537:E537)</f>
        <v>0</v>
      </c>
      <c r="D537" s="844"/>
      <c r="E537" s="845"/>
      <c r="G537" s="10">
        <f t="shared" si="55"/>
        <v>0</v>
      </c>
    </row>
    <row r="538" spans="1:7" ht="18" hidden="1" customHeight="1" x14ac:dyDescent="0.3">
      <c r="A538" s="1110"/>
      <c r="B538" s="288"/>
      <c r="C538" s="447">
        <f t="shared" si="57"/>
        <v>0</v>
      </c>
      <c r="D538" s="844"/>
      <c r="E538" s="845"/>
      <c r="G538" s="10">
        <f t="shared" si="55"/>
        <v>0</v>
      </c>
    </row>
    <row r="539" spans="1:7" ht="18" hidden="1" customHeight="1" x14ac:dyDescent="0.3">
      <c r="A539" s="1110"/>
      <c r="B539" s="288"/>
      <c r="C539" s="447">
        <f t="shared" si="57"/>
        <v>0</v>
      </c>
      <c r="D539" s="844"/>
      <c r="E539" s="845"/>
      <c r="G539" s="10">
        <f t="shared" si="55"/>
        <v>0</v>
      </c>
    </row>
    <row r="540" spans="1:7" ht="18" hidden="1" customHeight="1" x14ac:dyDescent="0.3">
      <c r="A540" s="1110"/>
      <c r="B540" s="288"/>
      <c r="C540" s="447">
        <f t="shared" si="57"/>
        <v>0</v>
      </c>
      <c r="D540" s="844"/>
      <c r="E540" s="845"/>
      <c r="G540" s="10">
        <f t="shared" si="55"/>
        <v>0</v>
      </c>
    </row>
    <row r="541" spans="1:7" ht="18" hidden="1" customHeight="1" x14ac:dyDescent="0.3">
      <c r="A541" s="1110"/>
      <c r="B541" s="288"/>
      <c r="C541" s="447">
        <f t="shared" si="57"/>
        <v>0</v>
      </c>
      <c r="D541" s="844"/>
      <c r="E541" s="845"/>
      <c r="G541" s="10">
        <f t="shared" si="55"/>
        <v>0</v>
      </c>
    </row>
    <row r="542" spans="1:7" ht="18" hidden="1" customHeight="1" x14ac:dyDescent="0.3">
      <c r="A542" s="1110"/>
      <c r="B542" s="288"/>
      <c r="C542" s="447">
        <f t="shared" si="57"/>
        <v>0</v>
      </c>
      <c r="D542" s="844"/>
      <c r="E542" s="845"/>
      <c r="G542" s="10">
        <f t="shared" si="55"/>
        <v>0</v>
      </c>
    </row>
    <row r="543" spans="1:7" ht="18" hidden="1" customHeight="1" x14ac:dyDescent="0.3">
      <c r="A543" s="1110"/>
      <c r="B543" s="288"/>
      <c r="C543" s="447">
        <f t="shared" si="57"/>
        <v>0</v>
      </c>
      <c r="D543" s="844"/>
      <c r="E543" s="845"/>
      <c r="G543" s="10">
        <f t="shared" si="55"/>
        <v>0</v>
      </c>
    </row>
    <row r="544" spans="1:7" ht="18" hidden="1" customHeight="1" x14ac:dyDescent="0.3">
      <c r="A544" s="1110"/>
      <c r="B544" s="288"/>
      <c r="C544" s="447">
        <f t="shared" si="57"/>
        <v>0</v>
      </c>
      <c r="D544" s="844"/>
      <c r="E544" s="845"/>
      <c r="G544" s="10">
        <f t="shared" si="55"/>
        <v>0</v>
      </c>
    </row>
    <row r="545" spans="1:7" ht="18" hidden="1" customHeight="1" x14ac:dyDescent="0.3">
      <c r="A545" s="1110"/>
      <c r="B545" s="288"/>
      <c r="C545" s="447">
        <f t="shared" si="57"/>
        <v>0</v>
      </c>
      <c r="D545" s="844"/>
      <c r="E545" s="845"/>
      <c r="G545" s="10">
        <f t="shared" si="55"/>
        <v>0</v>
      </c>
    </row>
    <row r="546" spans="1:7" ht="18" hidden="1" customHeight="1" x14ac:dyDescent="0.3">
      <c r="A546" s="1113"/>
      <c r="B546" s="853" t="s">
        <v>742</v>
      </c>
      <c r="C546" s="854">
        <f>SUM(C536:C545)</f>
        <v>0</v>
      </c>
      <c r="D546" s="854">
        <f>SUM(D536:D545)</f>
        <v>0</v>
      </c>
      <c r="E546" s="854">
        <f>SUM(E536:E545)</f>
        <v>0</v>
      </c>
      <c r="G546" s="10">
        <f t="shared" si="55"/>
        <v>0</v>
      </c>
    </row>
    <row r="547" spans="1:7" ht="18" hidden="1" customHeight="1" x14ac:dyDescent="0.3">
      <c r="A547" s="1112" t="s">
        <v>1135</v>
      </c>
      <c r="B547" s="288"/>
      <c r="C547" s="447">
        <f>SUM(D547:E547)</f>
        <v>0</v>
      </c>
      <c r="D547" s="844"/>
      <c r="E547" s="845"/>
      <c r="G547" s="10">
        <f t="shared" si="55"/>
        <v>0</v>
      </c>
    </row>
    <row r="548" spans="1:7" ht="18" hidden="1" customHeight="1" x14ac:dyDescent="0.3">
      <c r="A548" s="1110"/>
      <c r="B548" s="288"/>
      <c r="C548" s="447">
        <f t="shared" ref="C548:C556" si="58">SUM(D548:E548)</f>
        <v>0</v>
      </c>
      <c r="D548" s="844"/>
      <c r="E548" s="845"/>
      <c r="G548" s="10">
        <f t="shared" si="55"/>
        <v>0</v>
      </c>
    </row>
    <row r="549" spans="1:7" ht="18" hidden="1" customHeight="1" x14ac:dyDescent="0.3">
      <c r="A549" s="1110"/>
      <c r="B549" s="288"/>
      <c r="C549" s="447">
        <f t="shared" si="58"/>
        <v>0</v>
      </c>
      <c r="D549" s="844"/>
      <c r="E549" s="845"/>
      <c r="G549" s="10">
        <f t="shared" si="55"/>
        <v>0</v>
      </c>
    </row>
    <row r="550" spans="1:7" ht="18" hidden="1" customHeight="1" x14ac:dyDescent="0.3">
      <c r="A550" s="1110"/>
      <c r="B550" s="288"/>
      <c r="C550" s="447">
        <f t="shared" si="58"/>
        <v>0</v>
      </c>
      <c r="D550" s="844"/>
      <c r="E550" s="845"/>
      <c r="G550" s="10">
        <f t="shared" si="55"/>
        <v>0</v>
      </c>
    </row>
    <row r="551" spans="1:7" ht="18" hidden="1" customHeight="1" x14ac:dyDescent="0.3">
      <c r="A551" s="1110"/>
      <c r="B551" s="288"/>
      <c r="C551" s="447">
        <f t="shared" si="58"/>
        <v>0</v>
      </c>
      <c r="D551" s="844"/>
      <c r="E551" s="845"/>
      <c r="G551" s="10">
        <f t="shared" si="55"/>
        <v>0</v>
      </c>
    </row>
    <row r="552" spans="1:7" ht="18" hidden="1" customHeight="1" x14ac:dyDescent="0.3">
      <c r="A552" s="1110"/>
      <c r="B552" s="288"/>
      <c r="C552" s="447">
        <f t="shared" si="58"/>
        <v>0</v>
      </c>
      <c r="D552" s="844"/>
      <c r="E552" s="845"/>
      <c r="G552" s="10">
        <f t="shared" si="55"/>
        <v>0</v>
      </c>
    </row>
    <row r="553" spans="1:7" ht="18" hidden="1" customHeight="1" x14ac:dyDescent="0.3">
      <c r="A553" s="1110"/>
      <c r="B553" s="288"/>
      <c r="C553" s="447">
        <f t="shared" si="58"/>
        <v>0</v>
      </c>
      <c r="D553" s="844"/>
      <c r="E553" s="845"/>
      <c r="G553" s="10">
        <f t="shared" si="55"/>
        <v>0</v>
      </c>
    </row>
    <row r="554" spans="1:7" ht="18" hidden="1" customHeight="1" x14ac:dyDescent="0.3">
      <c r="A554" s="1110"/>
      <c r="B554" s="288"/>
      <c r="C554" s="447">
        <f t="shared" si="58"/>
        <v>0</v>
      </c>
      <c r="D554" s="844"/>
      <c r="E554" s="845"/>
      <c r="G554" s="10">
        <f t="shared" si="55"/>
        <v>0</v>
      </c>
    </row>
    <row r="555" spans="1:7" ht="18" hidden="1" customHeight="1" x14ac:dyDescent="0.3">
      <c r="A555" s="1110"/>
      <c r="B555" s="288"/>
      <c r="C555" s="447">
        <f t="shared" si="58"/>
        <v>0</v>
      </c>
      <c r="D555" s="844"/>
      <c r="E555" s="845"/>
      <c r="G555" s="10">
        <f t="shared" si="55"/>
        <v>0</v>
      </c>
    </row>
    <row r="556" spans="1:7" ht="18" hidden="1" customHeight="1" x14ac:dyDescent="0.3">
      <c r="A556" s="1110"/>
      <c r="B556" s="288"/>
      <c r="C556" s="447">
        <f t="shared" si="58"/>
        <v>0</v>
      </c>
      <c r="D556" s="844"/>
      <c r="E556" s="845"/>
      <c r="G556" s="10">
        <f t="shared" si="55"/>
        <v>0</v>
      </c>
    </row>
    <row r="557" spans="1:7" ht="18" hidden="1" customHeight="1" x14ac:dyDescent="0.3">
      <c r="A557" s="1113"/>
      <c r="B557" s="853" t="s">
        <v>742</v>
      </c>
      <c r="C557" s="854">
        <f>SUM(C547:C556)</f>
        <v>0</v>
      </c>
      <c r="D557" s="854">
        <f>SUM(D547:D556)</f>
        <v>0</v>
      </c>
      <c r="E557" s="854">
        <f>SUM(E547:E556)</f>
        <v>0</v>
      </c>
      <c r="G557" s="10">
        <f t="shared" si="55"/>
        <v>0</v>
      </c>
    </row>
    <row r="558" spans="1:7" ht="18" hidden="1" customHeight="1" x14ac:dyDescent="0.3">
      <c r="A558" s="1112" t="s">
        <v>1137</v>
      </c>
      <c r="B558" s="288"/>
      <c r="C558" s="447">
        <f>SUM(D558:E558)</f>
        <v>0</v>
      </c>
      <c r="D558" s="844"/>
      <c r="E558" s="845"/>
      <c r="G558" s="10">
        <f t="shared" si="55"/>
        <v>0</v>
      </c>
    </row>
    <row r="559" spans="1:7" ht="18" hidden="1" customHeight="1" x14ac:dyDescent="0.3">
      <c r="A559" s="1110"/>
      <c r="B559" s="288"/>
      <c r="C559" s="447">
        <f t="shared" ref="C559:C567" si="59">SUM(D559:E559)</f>
        <v>0</v>
      </c>
      <c r="D559" s="844"/>
      <c r="E559" s="845"/>
      <c r="G559" s="10">
        <f t="shared" si="55"/>
        <v>0</v>
      </c>
    </row>
    <row r="560" spans="1:7" ht="18" hidden="1" customHeight="1" x14ac:dyDescent="0.3">
      <c r="A560" s="1110"/>
      <c r="B560" s="288"/>
      <c r="C560" s="447">
        <f t="shared" si="59"/>
        <v>0</v>
      </c>
      <c r="D560" s="844"/>
      <c r="E560" s="845"/>
      <c r="G560" s="10">
        <f t="shared" si="55"/>
        <v>0</v>
      </c>
    </row>
    <row r="561" spans="1:7" ht="18" hidden="1" customHeight="1" x14ac:dyDescent="0.3">
      <c r="A561" s="1110"/>
      <c r="B561" s="288"/>
      <c r="C561" s="447">
        <f t="shared" si="59"/>
        <v>0</v>
      </c>
      <c r="D561" s="844"/>
      <c r="E561" s="845"/>
      <c r="G561" s="10">
        <f t="shared" si="55"/>
        <v>0</v>
      </c>
    </row>
    <row r="562" spans="1:7" ht="18" hidden="1" customHeight="1" x14ac:dyDescent="0.3">
      <c r="A562" s="1110"/>
      <c r="B562" s="288"/>
      <c r="C562" s="447">
        <f t="shared" si="59"/>
        <v>0</v>
      </c>
      <c r="D562" s="844"/>
      <c r="E562" s="845"/>
      <c r="G562" s="10">
        <f t="shared" si="55"/>
        <v>0</v>
      </c>
    </row>
    <row r="563" spans="1:7" ht="18" hidden="1" customHeight="1" x14ac:dyDescent="0.3">
      <c r="A563" s="1110"/>
      <c r="B563" s="288"/>
      <c r="C563" s="447">
        <f t="shared" si="59"/>
        <v>0</v>
      </c>
      <c r="D563" s="844"/>
      <c r="E563" s="845"/>
      <c r="G563" s="10">
        <f t="shared" si="55"/>
        <v>0</v>
      </c>
    </row>
    <row r="564" spans="1:7" ht="18" hidden="1" customHeight="1" x14ac:dyDescent="0.3">
      <c r="A564" s="1110"/>
      <c r="B564" s="288"/>
      <c r="C564" s="447">
        <f t="shared" si="59"/>
        <v>0</v>
      </c>
      <c r="D564" s="844"/>
      <c r="E564" s="845"/>
      <c r="G564" s="10">
        <f t="shared" si="55"/>
        <v>0</v>
      </c>
    </row>
    <row r="565" spans="1:7" ht="18" hidden="1" customHeight="1" x14ac:dyDescent="0.3">
      <c r="A565" s="1110"/>
      <c r="B565" s="288"/>
      <c r="C565" s="447">
        <f t="shared" si="59"/>
        <v>0</v>
      </c>
      <c r="D565" s="844"/>
      <c r="E565" s="845"/>
      <c r="G565" s="10">
        <f t="shared" si="55"/>
        <v>0</v>
      </c>
    </row>
    <row r="566" spans="1:7" ht="18" hidden="1" customHeight="1" x14ac:dyDescent="0.3">
      <c r="A566" s="1110"/>
      <c r="B566" s="288"/>
      <c r="C566" s="447">
        <f t="shared" si="59"/>
        <v>0</v>
      </c>
      <c r="D566" s="844"/>
      <c r="E566" s="845"/>
      <c r="G566" s="10">
        <f t="shared" si="55"/>
        <v>0</v>
      </c>
    </row>
    <row r="567" spans="1:7" ht="18" hidden="1" customHeight="1" x14ac:dyDescent="0.3">
      <c r="A567" s="1110"/>
      <c r="B567" s="288"/>
      <c r="C567" s="447">
        <f t="shared" si="59"/>
        <v>0</v>
      </c>
      <c r="D567" s="844"/>
      <c r="E567" s="845"/>
      <c r="G567" s="10">
        <f t="shared" si="55"/>
        <v>0</v>
      </c>
    </row>
    <row r="568" spans="1:7" ht="18" hidden="1" customHeight="1" x14ac:dyDescent="0.3">
      <c r="A568" s="1113"/>
      <c r="B568" s="853" t="s">
        <v>742</v>
      </c>
      <c r="C568" s="854">
        <f>SUM(C558:C567)</f>
        <v>0</v>
      </c>
      <c r="D568" s="854">
        <f>SUM(D558:D567)</f>
        <v>0</v>
      </c>
      <c r="E568" s="854">
        <f>SUM(E558:E567)</f>
        <v>0</v>
      </c>
      <c r="G568" s="10">
        <f t="shared" si="55"/>
        <v>0</v>
      </c>
    </row>
    <row r="569" spans="1:7" ht="18" hidden="1" customHeight="1" x14ac:dyDescent="0.3">
      <c r="A569" s="1112" t="s">
        <v>1139</v>
      </c>
      <c r="B569" s="288"/>
      <c r="C569" s="447">
        <f>SUM(D569:E569)</f>
        <v>0</v>
      </c>
      <c r="D569" s="844"/>
      <c r="E569" s="845"/>
      <c r="G569" s="10">
        <f t="shared" si="55"/>
        <v>0</v>
      </c>
    </row>
    <row r="570" spans="1:7" ht="18" hidden="1" customHeight="1" x14ac:dyDescent="0.3">
      <c r="A570" s="1110"/>
      <c r="B570" s="288"/>
      <c r="C570" s="447">
        <f t="shared" ref="C570:C578" si="60">SUM(D570:E570)</f>
        <v>0</v>
      </c>
      <c r="D570" s="844"/>
      <c r="E570" s="845"/>
      <c r="G570" s="10">
        <f t="shared" si="55"/>
        <v>0</v>
      </c>
    </row>
    <row r="571" spans="1:7" ht="18" hidden="1" customHeight="1" x14ac:dyDescent="0.3">
      <c r="A571" s="1110"/>
      <c r="B571" s="288"/>
      <c r="C571" s="447">
        <f t="shared" si="60"/>
        <v>0</v>
      </c>
      <c r="D571" s="844"/>
      <c r="E571" s="845"/>
      <c r="G571" s="10">
        <f t="shared" si="55"/>
        <v>0</v>
      </c>
    </row>
    <row r="572" spans="1:7" ht="18" hidden="1" customHeight="1" x14ac:dyDescent="0.3">
      <c r="A572" s="1110"/>
      <c r="B572" s="288"/>
      <c r="C572" s="447">
        <f t="shared" si="60"/>
        <v>0</v>
      </c>
      <c r="D572" s="844"/>
      <c r="E572" s="845"/>
      <c r="G572" s="10">
        <f t="shared" si="55"/>
        <v>0</v>
      </c>
    </row>
    <row r="573" spans="1:7" ht="18" hidden="1" customHeight="1" x14ac:dyDescent="0.3">
      <c r="A573" s="1110"/>
      <c r="B573" s="288"/>
      <c r="C573" s="447">
        <f t="shared" si="60"/>
        <v>0</v>
      </c>
      <c r="D573" s="844"/>
      <c r="E573" s="845"/>
      <c r="G573" s="10">
        <f t="shared" si="55"/>
        <v>0</v>
      </c>
    </row>
    <row r="574" spans="1:7" ht="18" hidden="1" customHeight="1" x14ac:dyDescent="0.3">
      <c r="A574" s="1110"/>
      <c r="B574" s="288"/>
      <c r="C574" s="447">
        <f t="shared" si="60"/>
        <v>0</v>
      </c>
      <c r="D574" s="844"/>
      <c r="E574" s="845"/>
      <c r="G574" s="10">
        <f t="shared" si="55"/>
        <v>0</v>
      </c>
    </row>
    <row r="575" spans="1:7" ht="18" hidden="1" customHeight="1" x14ac:dyDescent="0.3">
      <c r="A575" s="1110"/>
      <c r="B575" s="288"/>
      <c r="C575" s="447">
        <f t="shared" si="60"/>
        <v>0</v>
      </c>
      <c r="D575" s="844"/>
      <c r="E575" s="845"/>
      <c r="G575" s="10">
        <f t="shared" si="55"/>
        <v>0</v>
      </c>
    </row>
    <row r="576" spans="1:7" ht="18" hidden="1" customHeight="1" x14ac:dyDescent="0.3">
      <c r="A576" s="1110"/>
      <c r="B576" s="288"/>
      <c r="C576" s="447">
        <f t="shared" si="60"/>
        <v>0</v>
      </c>
      <c r="D576" s="844"/>
      <c r="E576" s="845"/>
      <c r="G576" s="10">
        <f t="shared" si="55"/>
        <v>0</v>
      </c>
    </row>
    <row r="577" spans="1:7" ht="18" hidden="1" customHeight="1" x14ac:dyDescent="0.3">
      <c r="A577" s="1110"/>
      <c r="B577" s="288"/>
      <c r="C577" s="447">
        <f t="shared" si="60"/>
        <v>0</v>
      </c>
      <c r="D577" s="844"/>
      <c r="E577" s="845"/>
      <c r="G577" s="10">
        <f t="shared" si="55"/>
        <v>0</v>
      </c>
    </row>
    <row r="578" spans="1:7" ht="18" hidden="1" customHeight="1" x14ac:dyDescent="0.3">
      <c r="A578" s="1110"/>
      <c r="B578" s="288"/>
      <c r="C578" s="447">
        <f t="shared" si="60"/>
        <v>0</v>
      </c>
      <c r="D578" s="844"/>
      <c r="E578" s="845"/>
      <c r="G578" s="10">
        <f t="shared" si="55"/>
        <v>0</v>
      </c>
    </row>
    <row r="579" spans="1:7" ht="18" hidden="1" customHeight="1" x14ac:dyDescent="0.3">
      <c r="A579" s="1113"/>
      <c r="B579" s="853" t="s">
        <v>742</v>
      </c>
      <c r="C579" s="854">
        <f>SUM(C569:C578)</f>
        <v>0</v>
      </c>
      <c r="D579" s="854">
        <f>SUM(D569:D578)</f>
        <v>0</v>
      </c>
      <c r="E579" s="854">
        <f>SUM(E569:E578)</f>
        <v>0</v>
      </c>
      <c r="G579" s="10">
        <f t="shared" si="55"/>
        <v>0</v>
      </c>
    </row>
    <row r="580" spans="1:7" ht="18" hidden="1" customHeight="1" x14ac:dyDescent="0.3">
      <c r="A580" s="1112" t="s">
        <v>1141</v>
      </c>
      <c r="B580" s="288"/>
      <c r="C580" s="447">
        <f>SUM(D580:E580)</f>
        <v>0</v>
      </c>
      <c r="D580" s="844"/>
      <c r="E580" s="845"/>
      <c r="G580" s="10">
        <f t="shared" si="55"/>
        <v>0</v>
      </c>
    </row>
    <row r="581" spans="1:7" ht="18" hidden="1" customHeight="1" x14ac:dyDescent="0.3">
      <c r="A581" s="1110"/>
      <c r="B581" s="288"/>
      <c r="C581" s="447">
        <f t="shared" ref="C581:C589" si="61">SUM(D581:E581)</f>
        <v>0</v>
      </c>
      <c r="D581" s="844"/>
      <c r="E581" s="845"/>
      <c r="G581" s="10">
        <f t="shared" si="55"/>
        <v>0</v>
      </c>
    </row>
    <row r="582" spans="1:7" ht="18" hidden="1" customHeight="1" x14ac:dyDescent="0.3">
      <c r="A582" s="1110"/>
      <c r="B582" s="288"/>
      <c r="C582" s="447">
        <f t="shared" si="61"/>
        <v>0</v>
      </c>
      <c r="D582" s="844"/>
      <c r="E582" s="845"/>
      <c r="G582" s="10">
        <f t="shared" si="55"/>
        <v>0</v>
      </c>
    </row>
    <row r="583" spans="1:7" ht="18" hidden="1" customHeight="1" x14ac:dyDescent="0.3">
      <c r="A583" s="1110"/>
      <c r="B583" s="288"/>
      <c r="C583" s="447">
        <f t="shared" si="61"/>
        <v>0</v>
      </c>
      <c r="D583" s="844"/>
      <c r="E583" s="845"/>
      <c r="G583" s="10">
        <f t="shared" si="55"/>
        <v>0</v>
      </c>
    </row>
    <row r="584" spans="1:7" ht="18" hidden="1" customHeight="1" x14ac:dyDescent="0.3">
      <c r="A584" s="1110"/>
      <c r="B584" s="288"/>
      <c r="C584" s="447">
        <f t="shared" si="61"/>
        <v>0</v>
      </c>
      <c r="D584" s="844"/>
      <c r="E584" s="845"/>
      <c r="G584" s="10">
        <f t="shared" si="55"/>
        <v>0</v>
      </c>
    </row>
    <row r="585" spans="1:7" ht="18" hidden="1" customHeight="1" x14ac:dyDescent="0.3">
      <c r="A585" s="1110"/>
      <c r="B585" s="288"/>
      <c r="C585" s="447">
        <f t="shared" si="61"/>
        <v>0</v>
      </c>
      <c r="D585" s="844"/>
      <c r="E585" s="845"/>
      <c r="G585" s="10">
        <f t="shared" ref="G585:G648" si="62">SUM(C585:E585)</f>
        <v>0</v>
      </c>
    </row>
    <row r="586" spans="1:7" ht="18" hidden="1" customHeight="1" x14ac:dyDescent="0.3">
      <c r="A586" s="1110"/>
      <c r="B586" s="288"/>
      <c r="C586" s="447">
        <f t="shared" si="61"/>
        <v>0</v>
      </c>
      <c r="D586" s="844"/>
      <c r="E586" s="845"/>
      <c r="G586" s="10">
        <f t="shared" si="62"/>
        <v>0</v>
      </c>
    </row>
    <row r="587" spans="1:7" ht="18" hidden="1" customHeight="1" x14ac:dyDescent="0.3">
      <c r="A587" s="1110"/>
      <c r="B587" s="288"/>
      <c r="C587" s="447">
        <f t="shared" si="61"/>
        <v>0</v>
      </c>
      <c r="D587" s="844"/>
      <c r="E587" s="845"/>
      <c r="G587" s="10">
        <f t="shared" si="62"/>
        <v>0</v>
      </c>
    </row>
    <row r="588" spans="1:7" ht="18" hidden="1" customHeight="1" x14ac:dyDescent="0.3">
      <c r="A588" s="1110"/>
      <c r="B588" s="288"/>
      <c r="C588" s="447">
        <f t="shared" si="61"/>
        <v>0</v>
      </c>
      <c r="D588" s="844"/>
      <c r="E588" s="845"/>
      <c r="G588" s="10">
        <f t="shared" si="62"/>
        <v>0</v>
      </c>
    </row>
    <row r="589" spans="1:7" ht="18" hidden="1" customHeight="1" x14ac:dyDescent="0.3">
      <c r="A589" s="1110"/>
      <c r="B589" s="288"/>
      <c r="C589" s="447">
        <f t="shared" si="61"/>
        <v>0</v>
      </c>
      <c r="D589" s="844"/>
      <c r="E589" s="845"/>
      <c r="G589" s="10">
        <f t="shared" si="62"/>
        <v>0</v>
      </c>
    </row>
    <row r="590" spans="1:7" ht="18" hidden="1" customHeight="1" x14ac:dyDescent="0.3">
      <c r="A590" s="1113"/>
      <c r="B590" s="853" t="s">
        <v>742</v>
      </c>
      <c r="C590" s="854">
        <f>SUM(C580:C589)</f>
        <v>0</v>
      </c>
      <c r="D590" s="854">
        <f>SUM(D580:D589)</f>
        <v>0</v>
      </c>
      <c r="E590" s="854">
        <f>SUM(E580:E589)</f>
        <v>0</v>
      </c>
      <c r="G590" s="10">
        <f t="shared" si="62"/>
        <v>0</v>
      </c>
    </row>
    <row r="591" spans="1:7" ht="18" hidden="1" customHeight="1" x14ac:dyDescent="0.3">
      <c r="A591" s="1112" t="s">
        <v>1143</v>
      </c>
      <c r="B591" s="288"/>
      <c r="C591" s="447">
        <f>SUM(D591:E591)</f>
        <v>0</v>
      </c>
      <c r="D591" s="844"/>
      <c r="E591" s="845"/>
      <c r="G591" s="10">
        <f t="shared" si="62"/>
        <v>0</v>
      </c>
    </row>
    <row r="592" spans="1:7" ht="18" hidden="1" customHeight="1" x14ac:dyDescent="0.3">
      <c r="A592" s="1110"/>
      <c r="B592" s="288"/>
      <c r="C592" s="447">
        <f t="shared" ref="C592:C600" si="63">SUM(D592:E592)</f>
        <v>0</v>
      </c>
      <c r="D592" s="844"/>
      <c r="E592" s="845"/>
      <c r="G592" s="10">
        <f t="shared" si="62"/>
        <v>0</v>
      </c>
    </row>
    <row r="593" spans="1:7" ht="18" hidden="1" customHeight="1" x14ac:dyDescent="0.3">
      <c r="A593" s="1110"/>
      <c r="B593" s="288"/>
      <c r="C593" s="447">
        <f t="shared" si="63"/>
        <v>0</v>
      </c>
      <c r="D593" s="844"/>
      <c r="E593" s="845"/>
      <c r="G593" s="10">
        <f t="shared" si="62"/>
        <v>0</v>
      </c>
    </row>
    <row r="594" spans="1:7" ht="18" hidden="1" customHeight="1" x14ac:dyDescent="0.3">
      <c r="A594" s="1110"/>
      <c r="B594" s="288"/>
      <c r="C594" s="447">
        <f t="shared" si="63"/>
        <v>0</v>
      </c>
      <c r="D594" s="844"/>
      <c r="E594" s="845"/>
      <c r="G594" s="10">
        <f t="shared" si="62"/>
        <v>0</v>
      </c>
    </row>
    <row r="595" spans="1:7" ht="18" hidden="1" customHeight="1" x14ac:dyDescent="0.3">
      <c r="A595" s="1110"/>
      <c r="B595" s="288"/>
      <c r="C595" s="447">
        <f t="shared" si="63"/>
        <v>0</v>
      </c>
      <c r="D595" s="844"/>
      <c r="E595" s="845"/>
      <c r="G595" s="10">
        <f t="shared" si="62"/>
        <v>0</v>
      </c>
    </row>
    <row r="596" spans="1:7" ht="18" hidden="1" customHeight="1" x14ac:dyDescent="0.3">
      <c r="A596" s="1110"/>
      <c r="B596" s="288"/>
      <c r="C596" s="447">
        <f t="shared" si="63"/>
        <v>0</v>
      </c>
      <c r="D596" s="844"/>
      <c r="E596" s="845"/>
      <c r="G596" s="10">
        <f t="shared" si="62"/>
        <v>0</v>
      </c>
    </row>
    <row r="597" spans="1:7" ht="18" hidden="1" customHeight="1" x14ac:dyDescent="0.3">
      <c r="A597" s="1110"/>
      <c r="B597" s="288"/>
      <c r="C597" s="447">
        <f t="shared" si="63"/>
        <v>0</v>
      </c>
      <c r="D597" s="844"/>
      <c r="E597" s="845"/>
      <c r="G597" s="10">
        <f t="shared" si="62"/>
        <v>0</v>
      </c>
    </row>
    <row r="598" spans="1:7" ht="18" hidden="1" customHeight="1" x14ac:dyDescent="0.3">
      <c r="A598" s="1110"/>
      <c r="B598" s="288"/>
      <c r="C598" s="447">
        <f t="shared" si="63"/>
        <v>0</v>
      </c>
      <c r="D598" s="844"/>
      <c r="E598" s="845"/>
      <c r="G598" s="10">
        <f t="shared" si="62"/>
        <v>0</v>
      </c>
    </row>
    <row r="599" spans="1:7" ht="18" hidden="1" customHeight="1" x14ac:dyDescent="0.3">
      <c r="A599" s="1110"/>
      <c r="B599" s="288"/>
      <c r="C599" s="447">
        <f t="shared" si="63"/>
        <v>0</v>
      </c>
      <c r="D599" s="844"/>
      <c r="E599" s="845"/>
      <c r="G599" s="10">
        <f t="shared" si="62"/>
        <v>0</v>
      </c>
    </row>
    <row r="600" spans="1:7" ht="18" hidden="1" customHeight="1" x14ac:dyDescent="0.3">
      <c r="A600" s="1110"/>
      <c r="B600" s="288"/>
      <c r="C600" s="447">
        <f t="shared" si="63"/>
        <v>0</v>
      </c>
      <c r="D600" s="844"/>
      <c r="E600" s="845"/>
      <c r="G600" s="10">
        <f t="shared" si="62"/>
        <v>0</v>
      </c>
    </row>
    <row r="601" spans="1:7" ht="18" hidden="1" customHeight="1" x14ac:dyDescent="0.3">
      <c r="A601" s="1113"/>
      <c r="B601" s="853" t="s">
        <v>742</v>
      </c>
      <c r="C601" s="854">
        <f>SUM(C591:C600)</f>
        <v>0</v>
      </c>
      <c r="D601" s="854">
        <f>SUM(D591:D600)</f>
        <v>0</v>
      </c>
      <c r="E601" s="854">
        <f>SUM(E591:E600)</f>
        <v>0</v>
      </c>
      <c r="G601" s="10">
        <f t="shared" si="62"/>
        <v>0</v>
      </c>
    </row>
    <row r="602" spans="1:7" ht="18" hidden="1" customHeight="1" x14ac:dyDescent="0.3">
      <c r="A602" s="1112" t="s">
        <v>1145</v>
      </c>
      <c r="B602" s="288"/>
      <c r="C602" s="447">
        <f>SUM(D602:E602)</f>
        <v>0</v>
      </c>
      <c r="D602" s="844"/>
      <c r="E602" s="845"/>
      <c r="G602" s="10">
        <f t="shared" si="62"/>
        <v>0</v>
      </c>
    </row>
    <row r="603" spans="1:7" ht="18" hidden="1" customHeight="1" x14ac:dyDescent="0.3">
      <c r="A603" s="1110"/>
      <c r="B603" s="288"/>
      <c r="C603" s="447">
        <f t="shared" ref="C603:C611" si="64">SUM(D603:E603)</f>
        <v>0</v>
      </c>
      <c r="D603" s="844"/>
      <c r="E603" s="845"/>
      <c r="G603" s="10">
        <f t="shared" si="62"/>
        <v>0</v>
      </c>
    </row>
    <row r="604" spans="1:7" ht="18" hidden="1" customHeight="1" x14ac:dyDescent="0.3">
      <c r="A604" s="1110"/>
      <c r="B604" s="288"/>
      <c r="C604" s="447">
        <f t="shared" si="64"/>
        <v>0</v>
      </c>
      <c r="D604" s="844"/>
      <c r="E604" s="845"/>
      <c r="G604" s="10">
        <f t="shared" si="62"/>
        <v>0</v>
      </c>
    </row>
    <row r="605" spans="1:7" ht="18" hidden="1" customHeight="1" x14ac:dyDescent="0.3">
      <c r="A605" s="1110"/>
      <c r="B605" s="288"/>
      <c r="C605" s="447">
        <f t="shared" si="64"/>
        <v>0</v>
      </c>
      <c r="D605" s="844"/>
      <c r="E605" s="845"/>
      <c r="G605" s="10">
        <f t="shared" si="62"/>
        <v>0</v>
      </c>
    </row>
    <row r="606" spans="1:7" ht="18" hidden="1" customHeight="1" x14ac:dyDescent="0.3">
      <c r="A606" s="1110"/>
      <c r="B606" s="288"/>
      <c r="C606" s="447">
        <f t="shared" si="64"/>
        <v>0</v>
      </c>
      <c r="D606" s="844"/>
      <c r="E606" s="845"/>
      <c r="G606" s="10">
        <f t="shared" si="62"/>
        <v>0</v>
      </c>
    </row>
    <row r="607" spans="1:7" ht="18" hidden="1" customHeight="1" x14ac:dyDescent="0.3">
      <c r="A607" s="1110"/>
      <c r="B607" s="288"/>
      <c r="C607" s="447">
        <f t="shared" si="64"/>
        <v>0</v>
      </c>
      <c r="D607" s="844"/>
      <c r="E607" s="845"/>
      <c r="G607" s="10">
        <f t="shared" si="62"/>
        <v>0</v>
      </c>
    </row>
    <row r="608" spans="1:7" ht="18" hidden="1" customHeight="1" x14ac:dyDescent="0.3">
      <c r="A608" s="1110"/>
      <c r="B608" s="288"/>
      <c r="C608" s="447">
        <f t="shared" si="64"/>
        <v>0</v>
      </c>
      <c r="D608" s="844"/>
      <c r="E608" s="845"/>
      <c r="G608" s="10">
        <f t="shared" si="62"/>
        <v>0</v>
      </c>
    </row>
    <row r="609" spans="1:7" ht="18" hidden="1" customHeight="1" x14ac:dyDescent="0.3">
      <c r="A609" s="1110"/>
      <c r="B609" s="288"/>
      <c r="C609" s="447">
        <f t="shared" si="64"/>
        <v>0</v>
      </c>
      <c r="D609" s="844"/>
      <c r="E609" s="845"/>
      <c r="G609" s="10">
        <f t="shared" si="62"/>
        <v>0</v>
      </c>
    </row>
    <row r="610" spans="1:7" ht="18" hidden="1" customHeight="1" x14ac:dyDescent="0.3">
      <c r="A610" s="1110"/>
      <c r="B610" s="288"/>
      <c r="C610" s="447">
        <f t="shared" si="64"/>
        <v>0</v>
      </c>
      <c r="D610" s="844"/>
      <c r="E610" s="845"/>
      <c r="G610" s="10">
        <f t="shared" si="62"/>
        <v>0</v>
      </c>
    </row>
    <row r="611" spans="1:7" ht="18" hidden="1" customHeight="1" x14ac:dyDescent="0.3">
      <c r="A611" s="1110"/>
      <c r="B611" s="288"/>
      <c r="C611" s="447">
        <f t="shared" si="64"/>
        <v>0</v>
      </c>
      <c r="D611" s="844"/>
      <c r="E611" s="845"/>
      <c r="G611" s="10">
        <f t="shared" si="62"/>
        <v>0</v>
      </c>
    </row>
    <row r="612" spans="1:7" ht="18" hidden="1" customHeight="1" x14ac:dyDescent="0.3">
      <c r="A612" s="1113"/>
      <c r="B612" s="853" t="s">
        <v>742</v>
      </c>
      <c r="C612" s="854">
        <f>SUM(C602:C611)</f>
        <v>0</v>
      </c>
      <c r="D612" s="854">
        <f>SUM(D602:D611)</f>
        <v>0</v>
      </c>
      <c r="E612" s="854">
        <f>SUM(E602:E611)</f>
        <v>0</v>
      </c>
      <c r="G612" s="10">
        <f t="shared" si="62"/>
        <v>0</v>
      </c>
    </row>
    <row r="613" spans="1:7" ht="18" hidden="1" customHeight="1" x14ac:dyDescent="0.3">
      <c r="A613" s="1112" t="s">
        <v>1147</v>
      </c>
      <c r="B613" s="288"/>
      <c r="C613" s="447">
        <f>SUM(D613:E613)</f>
        <v>0</v>
      </c>
      <c r="D613" s="844"/>
      <c r="E613" s="845"/>
      <c r="G613" s="10">
        <f t="shared" si="62"/>
        <v>0</v>
      </c>
    </row>
    <row r="614" spans="1:7" ht="18" hidden="1" customHeight="1" x14ac:dyDescent="0.3">
      <c r="A614" s="1110"/>
      <c r="B614" s="288"/>
      <c r="C614" s="447">
        <f t="shared" ref="C614:C622" si="65">SUM(D614:E614)</f>
        <v>0</v>
      </c>
      <c r="D614" s="844"/>
      <c r="E614" s="845"/>
      <c r="G614" s="10">
        <f t="shared" si="62"/>
        <v>0</v>
      </c>
    </row>
    <row r="615" spans="1:7" ht="18" hidden="1" customHeight="1" x14ac:dyDescent="0.3">
      <c r="A615" s="1110"/>
      <c r="B615" s="288"/>
      <c r="C615" s="447">
        <f t="shared" si="65"/>
        <v>0</v>
      </c>
      <c r="D615" s="844"/>
      <c r="E615" s="845"/>
      <c r="G615" s="10">
        <f t="shared" si="62"/>
        <v>0</v>
      </c>
    </row>
    <row r="616" spans="1:7" ht="18" hidden="1" customHeight="1" x14ac:dyDescent="0.3">
      <c r="A616" s="1110"/>
      <c r="B616" s="288"/>
      <c r="C616" s="447">
        <f t="shared" si="65"/>
        <v>0</v>
      </c>
      <c r="D616" s="844"/>
      <c r="E616" s="845"/>
      <c r="G616" s="10">
        <f t="shared" si="62"/>
        <v>0</v>
      </c>
    </row>
    <row r="617" spans="1:7" ht="18" hidden="1" customHeight="1" x14ac:dyDescent="0.3">
      <c r="A617" s="1110"/>
      <c r="B617" s="288"/>
      <c r="C617" s="447">
        <f t="shared" si="65"/>
        <v>0</v>
      </c>
      <c r="D617" s="844"/>
      <c r="E617" s="845"/>
      <c r="G617" s="10">
        <f t="shared" si="62"/>
        <v>0</v>
      </c>
    </row>
    <row r="618" spans="1:7" ht="18" hidden="1" customHeight="1" x14ac:dyDescent="0.3">
      <c r="A618" s="1110"/>
      <c r="B618" s="288"/>
      <c r="C618" s="447">
        <f t="shared" si="65"/>
        <v>0</v>
      </c>
      <c r="D618" s="844"/>
      <c r="E618" s="845"/>
      <c r="G618" s="10">
        <f t="shared" si="62"/>
        <v>0</v>
      </c>
    </row>
    <row r="619" spans="1:7" ht="18" hidden="1" customHeight="1" x14ac:dyDescent="0.3">
      <c r="A619" s="1110"/>
      <c r="B619" s="288"/>
      <c r="C619" s="447">
        <f t="shared" si="65"/>
        <v>0</v>
      </c>
      <c r="D619" s="844"/>
      <c r="E619" s="845"/>
      <c r="G619" s="10">
        <f t="shared" si="62"/>
        <v>0</v>
      </c>
    </row>
    <row r="620" spans="1:7" ht="18" hidden="1" customHeight="1" x14ac:dyDescent="0.3">
      <c r="A620" s="1110"/>
      <c r="B620" s="288"/>
      <c r="C620" s="447">
        <f t="shared" si="65"/>
        <v>0</v>
      </c>
      <c r="D620" s="844"/>
      <c r="E620" s="845"/>
      <c r="G620" s="10">
        <f t="shared" si="62"/>
        <v>0</v>
      </c>
    </row>
    <row r="621" spans="1:7" ht="18" hidden="1" customHeight="1" x14ac:dyDescent="0.3">
      <c r="A621" s="1110"/>
      <c r="B621" s="288"/>
      <c r="C621" s="447">
        <f t="shared" si="65"/>
        <v>0</v>
      </c>
      <c r="D621" s="844"/>
      <c r="E621" s="845"/>
      <c r="G621" s="10">
        <f t="shared" si="62"/>
        <v>0</v>
      </c>
    </row>
    <row r="622" spans="1:7" ht="18" hidden="1" customHeight="1" x14ac:dyDescent="0.3">
      <c r="A622" s="1110"/>
      <c r="B622" s="288"/>
      <c r="C622" s="447">
        <f t="shared" si="65"/>
        <v>0</v>
      </c>
      <c r="D622" s="844"/>
      <c r="E622" s="845"/>
      <c r="G622" s="10">
        <f t="shared" si="62"/>
        <v>0</v>
      </c>
    </row>
    <row r="623" spans="1:7" ht="18" hidden="1" customHeight="1" x14ac:dyDescent="0.3">
      <c r="A623" s="1113"/>
      <c r="B623" s="853" t="s">
        <v>742</v>
      </c>
      <c r="C623" s="854">
        <f>SUM(C613:C622)</f>
        <v>0</v>
      </c>
      <c r="D623" s="854">
        <f>SUM(D613:D622)</f>
        <v>0</v>
      </c>
      <c r="E623" s="854">
        <f>SUM(E613:E622)</f>
        <v>0</v>
      </c>
      <c r="G623" s="10">
        <f t="shared" si="62"/>
        <v>0</v>
      </c>
    </row>
    <row r="624" spans="1:7" ht="18" hidden="1" customHeight="1" x14ac:dyDescent="0.3">
      <c r="A624" s="1112" t="s">
        <v>1149</v>
      </c>
      <c r="B624" s="288"/>
      <c r="C624" s="447">
        <f>SUM(D624:E624)</f>
        <v>0</v>
      </c>
      <c r="D624" s="844"/>
      <c r="E624" s="845"/>
      <c r="G624" s="10">
        <f t="shared" si="62"/>
        <v>0</v>
      </c>
    </row>
    <row r="625" spans="1:7" ht="18" hidden="1" customHeight="1" x14ac:dyDescent="0.3">
      <c r="A625" s="1110"/>
      <c r="B625" s="288"/>
      <c r="C625" s="447">
        <f t="shared" ref="C625:C633" si="66">SUM(D625:E625)</f>
        <v>0</v>
      </c>
      <c r="D625" s="844"/>
      <c r="E625" s="845"/>
      <c r="G625" s="10">
        <f t="shared" si="62"/>
        <v>0</v>
      </c>
    </row>
    <row r="626" spans="1:7" ht="18" hidden="1" customHeight="1" x14ac:dyDescent="0.3">
      <c r="A626" s="1110"/>
      <c r="B626" s="288"/>
      <c r="C626" s="447">
        <f t="shared" si="66"/>
        <v>0</v>
      </c>
      <c r="D626" s="844"/>
      <c r="E626" s="845"/>
      <c r="G626" s="10">
        <f t="shared" si="62"/>
        <v>0</v>
      </c>
    </row>
    <row r="627" spans="1:7" ht="18" hidden="1" customHeight="1" x14ac:dyDescent="0.3">
      <c r="A627" s="1110"/>
      <c r="B627" s="288"/>
      <c r="C627" s="447">
        <f t="shared" si="66"/>
        <v>0</v>
      </c>
      <c r="D627" s="844"/>
      <c r="E627" s="845"/>
      <c r="G627" s="10">
        <f t="shared" si="62"/>
        <v>0</v>
      </c>
    </row>
    <row r="628" spans="1:7" ht="18" hidden="1" customHeight="1" x14ac:dyDescent="0.3">
      <c r="A628" s="1110"/>
      <c r="B628" s="288"/>
      <c r="C628" s="447">
        <f t="shared" si="66"/>
        <v>0</v>
      </c>
      <c r="D628" s="844"/>
      <c r="E628" s="845"/>
      <c r="G628" s="10">
        <f t="shared" si="62"/>
        <v>0</v>
      </c>
    </row>
    <row r="629" spans="1:7" ht="18" hidden="1" customHeight="1" x14ac:dyDescent="0.3">
      <c r="A629" s="1110"/>
      <c r="B629" s="288"/>
      <c r="C629" s="447">
        <f t="shared" si="66"/>
        <v>0</v>
      </c>
      <c r="D629" s="844"/>
      <c r="E629" s="845"/>
      <c r="G629" s="10">
        <f t="shared" si="62"/>
        <v>0</v>
      </c>
    </row>
    <row r="630" spans="1:7" ht="18" hidden="1" customHeight="1" x14ac:dyDescent="0.3">
      <c r="A630" s="1110"/>
      <c r="B630" s="288"/>
      <c r="C630" s="447">
        <f t="shared" si="66"/>
        <v>0</v>
      </c>
      <c r="D630" s="844"/>
      <c r="E630" s="845"/>
      <c r="G630" s="10">
        <f t="shared" si="62"/>
        <v>0</v>
      </c>
    </row>
    <row r="631" spans="1:7" ht="18" hidden="1" customHeight="1" x14ac:dyDescent="0.3">
      <c r="A631" s="1110"/>
      <c r="B631" s="288"/>
      <c r="C631" s="447">
        <f t="shared" si="66"/>
        <v>0</v>
      </c>
      <c r="D631" s="844"/>
      <c r="E631" s="845"/>
      <c r="G631" s="10">
        <f t="shared" si="62"/>
        <v>0</v>
      </c>
    </row>
    <row r="632" spans="1:7" ht="18" hidden="1" customHeight="1" x14ac:dyDescent="0.3">
      <c r="A632" s="1110"/>
      <c r="B632" s="288"/>
      <c r="C632" s="447">
        <f t="shared" si="66"/>
        <v>0</v>
      </c>
      <c r="D632" s="844"/>
      <c r="E632" s="845"/>
      <c r="G632" s="10">
        <f t="shared" si="62"/>
        <v>0</v>
      </c>
    </row>
    <row r="633" spans="1:7" ht="18" hidden="1" customHeight="1" x14ac:dyDescent="0.3">
      <c r="A633" s="1110"/>
      <c r="B633" s="288"/>
      <c r="C633" s="447">
        <f t="shared" si="66"/>
        <v>0</v>
      </c>
      <c r="D633" s="844"/>
      <c r="E633" s="845"/>
      <c r="G633" s="10">
        <f t="shared" si="62"/>
        <v>0</v>
      </c>
    </row>
    <row r="634" spans="1:7" ht="18" hidden="1" customHeight="1" x14ac:dyDescent="0.3">
      <c r="A634" s="1113"/>
      <c r="B634" s="853" t="s">
        <v>742</v>
      </c>
      <c r="C634" s="854">
        <f>SUM(C624:C633)</f>
        <v>0</v>
      </c>
      <c r="D634" s="854">
        <f>SUM(D624:D633)</f>
        <v>0</v>
      </c>
      <c r="E634" s="854">
        <f>SUM(E624:E633)</f>
        <v>0</v>
      </c>
      <c r="G634" s="10">
        <f t="shared" si="62"/>
        <v>0</v>
      </c>
    </row>
    <row r="635" spans="1:7" ht="18" hidden="1" customHeight="1" x14ac:dyDescent="0.3">
      <c r="A635" s="1112" t="s">
        <v>1151</v>
      </c>
      <c r="B635" s="288"/>
      <c r="C635" s="447">
        <f>SUM(D635:E635)</f>
        <v>0</v>
      </c>
      <c r="D635" s="844"/>
      <c r="E635" s="845"/>
      <c r="G635" s="10">
        <f t="shared" si="62"/>
        <v>0</v>
      </c>
    </row>
    <row r="636" spans="1:7" ht="18" hidden="1" customHeight="1" x14ac:dyDescent="0.3">
      <c r="A636" s="1110"/>
      <c r="B636" s="288"/>
      <c r="C636" s="447">
        <f t="shared" ref="C636:C644" si="67">SUM(D636:E636)</f>
        <v>0</v>
      </c>
      <c r="D636" s="844"/>
      <c r="E636" s="845"/>
      <c r="G636" s="10">
        <f t="shared" si="62"/>
        <v>0</v>
      </c>
    </row>
    <row r="637" spans="1:7" ht="18" hidden="1" customHeight="1" x14ac:dyDescent="0.3">
      <c r="A637" s="1110"/>
      <c r="B637" s="288"/>
      <c r="C637" s="447">
        <f t="shared" si="67"/>
        <v>0</v>
      </c>
      <c r="D637" s="844"/>
      <c r="E637" s="845"/>
      <c r="G637" s="10">
        <f t="shared" si="62"/>
        <v>0</v>
      </c>
    </row>
    <row r="638" spans="1:7" ht="18" hidden="1" customHeight="1" x14ac:dyDescent="0.3">
      <c r="A638" s="1110"/>
      <c r="B638" s="288"/>
      <c r="C638" s="447">
        <f t="shared" si="67"/>
        <v>0</v>
      </c>
      <c r="D638" s="844"/>
      <c r="E638" s="845"/>
      <c r="G638" s="10">
        <f t="shared" si="62"/>
        <v>0</v>
      </c>
    </row>
    <row r="639" spans="1:7" ht="18" hidden="1" customHeight="1" x14ac:dyDescent="0.3">
      <c r="A639" s="1110"/>
      <c r="B639" s="288"/>
      <c r="C639" s="447">
        <f t="shared" si="67"/>
        <v>0</v>
      </c>
      <c r="D639" s="844"/>
      <c r="E639" s="845"/>
      <c r="G639" s="10">
        <f t="shared" si="62"/>
        <v>0</v>
      </c>
    </row>
    <row r="640" spans="1:7" ht="18" hidden="1" customHeight="1" x14ac:dyDescent="0.3">
      <c r="A640" s="1110"/>
      <c r="B640" s="288"/>
      <c r="C640" s="447">
        <f t="shared" si="67"/>
        <v>0</v>
      </c>
      <c r="D640" s="844"/>
      <c r="E640" s="845"/>
      <c r="G640" s="10">
        <f t="shared" si="62"/>
        <v>0</v>
      </c>
    </row>
    <row r="641" spans="1:7" ht="18" hidden="1" customHeight="1" x14ac:dyDescent="0.3">
      <c r="A641" s="1110"/>
      <c r="B641" s="288"/>
      <c r="C641" s="447">
        <f t="shared" si="67"/>
        <v>0</v>
      </c>
      <c r="D641" s="844"/>
      <c r="E641" s="845"/>
      <c r="G641" s="10">
        <f t="shared" si="62"/>
        <v>0</v>
      </c>
    </row>
    <row r="642" spans="1:7" ht="18" hidden="1" customHeight="1" x14ac:dyDescent="0.3">
      <c r="A642" s="1110"/>
      <c r="B642" s="288"/>
      <c r="C642" s="447">
        <f t="shared" si="67"/>
        <v>0</v>
      </c>
      <c r="D642" s="844"/>
      <c r="E642" s="845"/>
      <c r="G642" s="10">
        <f t="shared" si="62"/>
        <v>0</v>
      </c>
    </row>
    <row r="643" spans="1:7" ht="18" hidden="1" customHeight="1" x14ac:dyDescent="0.3">
      <c r="A643" s="1110"/>
      <c r="B643" s="288"/>
      <c r="C643" s="447">
        <f t="shared" si="67"/>
        <v>0</v>
      </c>
      <c r="D643" s="844"/>
      <c r="E643" s="845"/>
      <c r="G643" s="10">
        <f t="shared" si="62"/>
        <v>0</v>
      </c>
    </row>
    <row r="644" spans="1:7" ht="18" hidden="1" customHeight="1" x14ac:dyDescent="0.3">
      <c r="A644" s="1110"/>
      <c r="B644" s="288"/>
      <c r="C644" s="447">
        <f t="shared" si="67"/>
        <v>0</v>
      </c>
      <c r="D644" s="844"/>
      <c r="E644" s="845"/>
      <c r="G644" s="10">
        <f t="shared" si="62"/>
        <v>0</v>
      </c>
    </row>
    <row r="645" spans="1:7" ht="18" hidden="1" customHeight="1" x14ac:dyDescent="0.3">
      <c r="A645" s="1113"/>
      <c r="B645" s="853" t="s">
        <v>742</v>
      </c>
      <c r="C645" s="854">
        <f>SUM(C635:C644)</f>
        <v>0</v>
      </c>
      <c r="D645" s="854">
        <f>SUM(D635:D644)</f>
        <v>0</v>
      </c>
      <c r="E645" s="854">
        <f>SUM(E635:E644)</f>
        <v>0</v>
      </c>
      <c r="G645" s="10">
        <f t="shared" si="62"/>
        <v>0</v>
      </c>
    </row>
    <row r="646" spans="1:7" ht="18" hidden="1" customHeight="1" x14ac:dyDescent="0.3">
      <c r="A646" s="1112" t="s">
        <v>1153</v>
      </c>
      <c r="B646" s="288"/>
      <c r="C646" s="447">
        <f>SUM(D646:E646)</f>
        <v>0</v>
      </c>
      <c r="D646" s="844"/>
      <c r="E646" s="845"/>
      <c r="G646" s="10">
        <f t="shared" si="62"/>
        <v>0</v>
      </c>
    </row>
    <row r="647" spans="1:7" ht="18" hidden="1" customHeight="1" x14ac:dyDescent="0.3">
      <c r="A647" s="1110"/>
      <c r="B647" s="288"/>
      <c r="C647" s="447">
        <f t="shared" ref="C647:C655" si="68">SUM(D647:E647)</f>
        <v>0</v>
      </c>
      <c r="D647" s="844"/>
      <c r="E647" s="845"/>
      <c r="G647" s="10">
        <f t="shared" si="62"/>
        <v>0</v>
      </c>
    </row>
    <row r="648" spans="1:7" ht="18" hidden="1" customHeight="1" x14ac:dyDescent="0.3">
      <c r="A648" s="1110"/>
      <c r="B648" s="288"/>
      <c r="C648" s="447">
        <f t="shared" si="68"/>
        <v>0</v>
      </c>
      <c r="D648" s="844"/>
      <c r="E648" s="845"/>
      <c r="G648" s="10">
        <f t="shared" si="62"/>
        <v>0</v>
      </c>
    </row>
    <row r="649" spans="1:7" ht="18" hidden="1" customHeight="1" x14ac:dyDescent="0.3">
      <c r="A649" s="1110"/>
      <c r="B649" s="288"/>
      <c r="C649" s="447">
        <f t="shared" si="68"/>
        <v>0</v>
      </c>
      <c r="D649" s="844"/>
      <c r="E649" s="845"/>
      <c r="G649" s="10">
        <f t="shared" ref="G649:G712" si="69">SUM(C649:E649)</f>
        <v>0</v>
      </c>
    </row>
    <row r="650" spans="1:7" ht="18" hidden="1" customHeight="1" x14ac:dyDescent="0.3">
      <c r="A650" s="1110"/>
      <c r="B650" s="288"/>
      <c r="C650" s="447">
        <f t="shared" si="68"/>
        <v>0</v>
      </c>
      <c r="D650" s="844"/>
      <c r="E650" s="845"/>
      <c r="G650" s="10">
        <f t="shared" si="69"/>
        <v>0</v>
      </c>
    </row>
    <row r="651" spans="1:7" ht="18" hidden="1" customHeight="1" x14ac:dyDescent="0.3">
      <c r="A651" s="1110"/>
      <c r="B651" s="288"/>
      <c r="C651" s="447">
        <f t="shared" si="68"/>
        <v>0</v>
      </c>
      <c r="D651" s="844"/>
      <c r="E651" s="845"/>
      <c r="G651" s="10">
        <f t="shared" si="69"/>
        <v>0</v>
      </c>
    </row>
    <row r="652" spans="1:7" ht="18" hidden="1" customHeight="1" x14ac:dyDescent="0.3">
      <c r="A652" s="1110"/>
      <c r="B652" s="288"/>
      <c r="C652" s="447">
        <f t="shared" si="68"/>
        <v>0</v>
      </c>
      <c r="D652" s="844"/>
      <c r="E652" s="845"/>
      <c r="G652" s="10">
        <f t="shared" si="69"/>
        <v>0</v>
      </c>
    </row>
    <row r="653" spans="1:7" ht="18" hidden="1" customHeight="1" x14ac:dyDescent="0.3">
      <c r="A653" s="1110"/>
      <c r="B653" s="288"/>
      <c r="C653" s="447">
        <f t="shared" si="68"/>
        <v>0</v>
      </c>
      <c r="D653" s="844"/>
      <c r="E653" s="845"/>
      <c r="G653" s="10">
        <f t="shared" si="69"/>
        <v>0</v>
      </c>
    </row>
    <row r="654" spans="1:7" ht="18" hidden="1" customHeight="1" x14ac:dyDescent="0.3">
      <c r="A654" s="1110"/>
      <c r="B654" s="288"/>
      <c r="C654" s="447">
        <f t="shared" si="68"/>
        <v>0</v>
      </c>
      <c r="D654" s="844"/>
      <c r="E654" s="845"/>
      <c r="G654" s="10">
        <f t="shared" si="69"/>
        <v>0</v>
      </c>
    </row>
    <row r="655" spans="1:7" ht="18" hidden="1" customHeight="1" x14ac:dyDescent="0.3">
      <c r="A655" s="1110"/>
      <c r="B655" s="288"/>
      <c r="C655" s="447">
        <f t="shared" si="68"/>
        <v>0</v>
      </c>
      <c r="D655" s="844"/>
      <c r="E655" s="845"/>
      <c r="G655" s="10">
        <f t="shared" si="69"/>
        <v>0</v>
      </c>
    </row>
    <row r="656" spans="1:7" ht="18" hidden="1" customHeight="1" x14ac:dyDescent="0.3">
      <c r="A656" s="1113"/>
      <c r="B656" s="853" t="s">
        <v>742</v>
      </c>
      <c r="C656" s="854">
        <f>SUM(C646:C655)</f>
        <v>0</v>
      </c>
      <c r="D656" s="854">
        <f>SUM(D646:D655)</f>
        <v>0</v>
      </c>
      <c r="E656" s="854">
        <f>SUM(E646:E655)</f>
        <v>0</v>
      </c>
      <c r="G656" s="10">
        <f t="shared" si="69"/>
        <v>0</v>
      </c>
    </row>
    <row r="657" spans="1:7" ht="18" hidden="1" customHeight="1" x14ac:dyDescent="0.3">
      <c r="A657" s="1112" t="s">
        <v>1155</v>
      </c>
      <c r="B657" s="288"/>
      <c r="C657" s="447">
        <f>SUM(D657:E657)</f>
        <v>0</v>
      </c>
      <c r="D657" s="844"/>
      <c r="E657" s="845"/>
      <c r="G657" s="10">
        <f t="shared" si="69"/>
        <v>0</v>
      </c>
    </row>
    <row r="658" spans="1:7" ht="18" hidden="1" customHeight="1" x14ac:dyDescent="0.3">
      <c r="A658" s="1110"/>
      <c r="B658" s="288"/>
      <c r="C658" s="447">
        <f t="shared" ref="C658:C666" si="70">SUM(D658:E658)</f>
        <v>0</v>
      </c>
      <c r="D658" s="844"/>
      <c r="E658" s="845"/>
      <c r="G658" s="10">
        <f t="shared" si="69"/>
        <v>0</v>
      </c>
    </row>
    <row r="659" spans="1:7" ht="18" hidden="1" customHeight="1" x14ac:dyDescent="0.3">
      <c r="A659" s="1110"/>
      <c r="B659" s="288"/>
      <c r="C659" s="447">
        <f t="shared" si="70"/>
        <v>0</v>
      </c>
      <c r="D659" s="844"/>
      <c r="E659" s="845"/>
      <c r="G659" s="10">
        <f t="shared" si="69"/>
        <v>0</v>
      </c>
    </row>
    <row r="660" spans="1:7" ht="18" hidden="1" customHeight="1" x14ac:dyDescent="0.3">
      <c r="A660" s="1110"/>
      <c r="B660" s="288"/>
      <c r="C660" s="447">
        <f t="shared" si="70"/>
        <v>0</v>
      </c>
      <c r="D660" s="844"/>
      <c r="E660" s="845"/>
      <c r="G660" s="10">
        <f t="shared" si="69"/>
        <v>0</v>
      </c>
    </row>
    <row r="661" spans="1:7" ht="18" hidden="1" customHeight="1" x14ac:dyDescent="0.3">
      <c r="A661" s="1110"/>
      <c r="B661" s="288"/>
      <c r="C661" s="447">
        <f t="shared" si="70"/>
        <v>0</v>
      </c>
      <c r="D661" s="844"/>
      <c r="E661" s="845"/>
      <c r="G661" s="10">
        <f t="shared" si="69"/>
        <v>0</v>
      </c>
    </row>
    <row r="662" spans="1:7" ht="18" hidden="1" customHeight="1" x14ac:dyDescent="0.3">
      <c r="A662" s="1110"/>
      <c r="B662" s="288"/>
      <c r="C662" s="447">
        <f t="shared" si="70"/>
        <v>0</v>
      </c>
      <c r="D662" s="844"/>
      <c r="E662" s="845"/>
      <c r="G662" s="10">
        <f t="shared" si="69"/>
        <v>0</v>
      </c>
    </row>
    <row r="663" spans="1:7" ht="18" hidden="1" customHeight="1" x14ac:dyDescent="0.3">
      <c r="A663" s="1110"/>
      <c r="B663" s="288"/>
      <c r="C663" s="447">
        <f t="shared" si="70"/>
        <v>0</v>
      </c>
      <c r="D663" s="844"/>
      <c r="E663" s="845"/>
      <c r="G663" s="10">
        <f t="shared" si="69"/>
        <v>0</v>
      </c>
    </row>
    <row r="664" spans="1:7" ht="18" hidden="1" customHeight="1" x14ac:dyDescent="0.3">
      <c r="A664" s="1110"/>
      <c r="B664" s="288"/>
      <c r="C664" s="447">
        <f t="shared" si="70"/>
        <v>0</v>
      </c>
      <c r="D664" s="844"/>
      <c r="E664" s="845"/>
      <c r="G664" s="10">
        <f t="shared" si="69"/>
        <v>0</v>
      </c>
    </row>
    <row r="665" spans="1:7" ht="18" hidden="1" customHeight="1" x14ac:dyDescent="0.3">
      <c r="A665" s="1110"/>
      <c r="B665" s="288"/>
      <c r="C665" s="447">
        <f t="shared" si="70"/>
        <v>0</v>
      </c>
      <c r="D665" s="844"/>
      <c r="E665" s="845"/>
      <c r="G665" s="10">
        <f t="shared" si="69"/>
        <v>0</v>
      </c>
    </row>
    <row r="666" spans="1:7" ht="18" hidden="1" customHeight="1" x14ac:dyDescent="0.3">
      <c r="A666" s="1110"/>
      <c r="B666" s="288"/>
      <c r="C666" s="447">
        <f t="shared" si="70"/>
        <v>0</v>
      </c>
      <c r="D666" s="844"/>
      <c r="E666" s="845"/>
      <c r="G666" s="10">
        <f t="shared" si="69"/>
        <v>0</v>
      </c>
    </row>
    <row r="667" spans="1:7" ht="18" hidden="1" customHeight="1" x14ac:dyDescent="0.3">
      <c r="A667" s="1113"/>
      <c r="B667" s="853" t="s">
        <v>742</v>
      </c>
      <c r="C667" s="854">
        <f>SUM(C657:C666)</f>
        <v>0</v>
      </c>
      <c r="D667" s="854">
        <f>SUM(D657:D666)</f>
        <v>0</v>
      </c>
      <c r="E667" s="854">
        <f>SUM(E657:E666)</f>
        <v>0</v>
      </c>
      <c r="G667" s="10">
        <f t="shared" si="69"/>
        <v>0</v>
      </c>
    </row>
    <row r="668" spans="1:7" ht="18" hidden="1" customHeight="1" x14ac:dyDescent="0.3">
      <c r="A668" s="1112" t="s">
        <v>1157</v>
      </c>
      <c r="B668" s="288"/>
      <c r="C668" s="447">
        <f>SUM(D668:E668)</f>
        <v>0</v>
      </c>
      <c r="D668" s="844"/>
      <c r="E668" s="845"/>
      <c r="G668" s="10">
        <f t="shared" si="69"/>
        <v>0</v>
      </c>
    </row>
    <row r="669" spans="1:7" ht="18" hidden="1" customHeight="1" x14ac:dyDescent="0.3">
      <c r="A669" s="1110"/>
      <c r="B669" s="288"/>
      <c r="C669" s="447">
        <f t="shared" ref="C669:C677" si="71">SUM(D669:E669)</f>
        <v>0</v>
      </c>
      <c r="D669" s="844"/>
      <c r="E669" s="845"/>
      <c r="G669" s="10">
        <f t="shared" si="69"/>
        <v>0</v>
      </c>
    </row>
    <row r="670" spans="1:7" ht="18" hidden="1" customHeight="1" x14ac:dyDescent="0.3">
      <c r="A670" s="1110"/>
      <c r="B670" s="288"/>
      <c r="C670" s="447">
        <f t="shared" si="71"/>
        <v>0</v>
      </c>
      <c r="D670" s="844"/>
      <c r="E670" s="845"/>
      <c r="G670" s="10">
        <f t="shared" si="69"/>
        <v>0</v>
      </c>
    </row>
    <row r="671" spans="1:7" ht="18" hidden="1" customHeight="1" x14ac:dyDescent="0.3">
      <c r="A671" s="1110"/>
      <c r="B671" s="288"/>
      <c r="C671" s="447">
        <f t="shared" si="71"/>
        <v>0</v>
      </c>
      <c r="D671" s="844"/>
      <c r="E671" s="845"/>
      <c r="G671" s="10">
        <f t="shared" si="69"/>
        <v>0</v>
      </c>
    </row>
    <row r="672" spans="1:7" ht="18" hidden="1" customHeight="1" x14ac:dyDescent="0.3">
      <c r="A672" s="1110"/>
      <c r="B672" s="288"/>
      <c r="C672" s="447">
        <f t="shared" si="71"/>
        <v>0</v>
      </c>
      <c r="D672" s="844"/>
      <c r="E672" s="845"/>
      <c r="G672" s="10">
        <f t="shared" si="69"/>
        <v>0</v>
      </c>
    </row>
    <row r="673" spans="1:7" ht="18" hidden="1" customHeight="1" x14ac:dyDescent="0.3">
      <c r="A673" s="1110"/>
      <c r="B673" s="288"/>
      <c r="C673" s="447">
        <f t="shared" si="71"/>
        <v>0</v>
      </c>
      <c r="D673" s="844"/>
      <c r="E673" s="845"/>
      <c r="G673" s="10">
        <f t="shared" si="69"/>
        <v>0</v>
      </c>
    </row>
    <row r="674" spans="1:7" ht="18" hidden="1" customHeight="1" x14ac:dyDescent="0.3">
      <c r="A674" s="1110"/>
      <c r="B674" s="288"/>
      <c r="C674" s="447">
        <f t="shared" si="71"/>
        <v>0</v>
      </c>
      <c r="D674" s="844"/>
      <c r="E674" s="845"/>
      <c r="G674" s="10">
        <f t="shared" si="69"/>
        <v>0</v>
      </c>
    </row>
    <row r="675" spans="1:7" ht="18" hidden="1" customHeight="1" x14ac:dyDescent="0.3">
      <c r="A675" s="1110"/>
      <c r="B675" s="288"/>
      <c r="C675" s="447">
        <f t="shared" si="71"/>
        <v>0</v>
      </c>
      <c r="D675" s="844"/>
      <c r="E675" s="845"/>
      <c r="G675" s="10">
        <f t="shared" si="69"/>
        <v>0</v>
      </c>
    </row>
    <row r="676" spans="1:7" ht="18" hidden="1" customHeight="1" x14ac:dyDescent="0.3">
      <c r="A676" s="1110"/>
      <c r="B676" s="288"/>
      <c r="C676" s="447">
        <f t="shared" si="71"/>
        <v>0</v>
      </c>
      <c r="D676" s="844"/>
      <c r="E676" s="845"/>
      <c r="G676" s="10">
        <f t="shared" si="69"/>
        <v>0</v>
      </c>
    </row>
    <row r="677" spans="1:7" ht="18" hidden="1" customHeight="1" x14ac:dyDescent="0.3">
      <c r="A677" s="1110"/>
      <c r="B677" s="288"/>
      <c r="C677" s="447">
        <f t="shared" si="71"/>
        <v>0</v>
      </c>
      <c r="D677" s="844"/>
      <c r="E677" s="845"/>
      <c r="G677" s="10">
        <f t="shared" si="69"/>
        <v>0</v>
      </c>
    </row>
    <row r="678" spans="1:7" ht="18" hidden="1" customHeight="1" x14ac:dyDescent="0.3">
      <c r="A678" s="1113"/>
      <c r="B678" s="853" t="s">
        <v>742</v>
      </c>
      <c r="C678" s="854">
        <f>SUM(C668:C677)</f>
        <v>0</v>
      </c>
      <c r="D678" s="854">
        <f>SUM(D668:D677)</f>
        <v>0</v>
      </c>
      <c r="E678" s="854">
        <f>SUM(E668:E677)</f>
        <v>0</v>
      </c>
      <c r="G678" s="10">
        <f t="shared" si="69"/>
        <v>0</v>
      </c>
    </row>
    <row r="679" spans="1:7" ht="18" hidden="1" customHeight="1" x14ac:dyDescent="0.3">
      <c r="A679" s="1112" t="s">
        <v>1159</v>
      </c>
      <c r="B679" s="288"/>
      <c r="C679" s="447">
        <f>SUM(D679:E679)</f>
        <v>0</v>
      </c>
      <c r="D679" s="844"/>
      <c r="E679" s="845"/>
      <c r="G679" s="10">
        <f t="shared" si="69"/>
        <v>0</v>
      </c>
    </row>
    <row r="680" spans="1:7" ht="18" hidden="1" customHeight="1" x14ac:dyDescent="0.3">
      <c r="A680" s="1110"/>
      <c r="B680" s="288"/>
      <c r="C680" s="447">
        <f t="shared" ref="C680:C688" si="72">SUM(D680:E680)</f>
        <v>0</v>
      </c>
      <c r="D680" s="844"/>
      <c r="E680" s="845"/>
      <c r="G680" s="10">
        <f t="shared" si="69"/>
        <v>0</v>
      </c>
    </row>
    <row r="681" spans="1:7" ht="18" hidden="1" customHeight="1" x14ac:dyDescent="0.3">
      <c r="A681" s="1110"/>
      <c r="B681" s="288"/>
      <c r="C681" s="447">
        <f t="shared" si="72"/>
        <v>0</v>
      </c>
      <c r="D681" s="844"/>
      <c r="E681" s="845"/>
      <c r="G681" s="10">
        <f t="shared" si="69"/>
        <v>0</v>
      </c>
    </row>
    <row r="682" spans="1:7" ht="18" hidden="1" customHeight="1" x14ac:dyDescent="0.3">
      <c r="A682" s="1110"/>
      <c r="B682" s="288"/>
      <c r="C682" s="447">
        <f t="shared" si="72"/>
        <v>0</v>
      </c>
      <c r="D682" s="844"/>
      <c r="E682" s="845"/>
      <c r="G682" s="10">
        <f t="shared" si="69"/>
        <v>0</v>
      </c>
    </row>
    <row r="683" spans="1:7" ht="18" hidden="1" customHeight="1" x14ac:dyDescent="0.3">
      <c r="A683" s="1110"/>
      <c r="B683" s="288"/>
      <c r="C683" s="447">
        <f t="shared" si="72"/>
        <v>0</v>
      </c>
      <c r="D683" s="844"/>
      <c r="E683" s="845"/>
      <c r="G683" s="10">
        <f t="shared" si="69"/>
        <v>0</v>
      </c>
    </row>
    <row r="684" spans="1:7" ht="18" hidden="1" customHeight="1" x14ac:dyDescent="0.3">
      <c r="A684" s="1110"/>
      <c r="B684" s="288"/>
      <c r="C684" s="447">
        <f t="shared" si="72"/>
        <v>0</v>
      </c>
      <c r="D684" s="844"/>
      <c r="E684" s="845"/>
      <c r="G684" s="10">
        <f t="shared" si="69"/>
        <v>0</v>
      </c>
    </row>
    <row r="685" spans="1:7" ht="18" hidden="1" customHeight="1" x14ac:dyDescent="0.3">
      <c r="A685" s="1110"/>
      <c r="B685" s="288"/>
      <c r="C685" s="447">
        <f t="shared" si="72"/>
        <v>0</v>
      </c>
      <c r="D685" s="844"/>
      <c r="E685" s="845"/>
      <c r="G685" s="10">
        <f t="shared" si="69"/>
        <v>0</v>
      </c>
    </row>
    <row r="686" spans="1:7" ht="18" hidden="1" customHeight="1" x14ac:dyDescent="0.3">
      <c r="A686" s="1110"/>
      <c r="B686" s="288"/>
      <c r="C686" s="447">
        <f t="shared" si="72"/>
        <v>0</v>
      </c>
      <c r="D686" s="844"/>
      <c r="E686" s="845"/>
      <c r="G686" s="10">
        <f t="shared" si="69"/>
        <v>0</v>
      </c>
    </row>
    <row r="687" spans="1:7" ht="18" hidden="1" customHeight="1" x14ac:dyDescent="0.3">
      <c r="A687" s="1110"/>
      <c r="B687" s="288"/>
      <c r="C687" s="447">
        <f t="shared" si="72"/>
        <v>0</v>
      </c>
      <c r="D687" s="844"/>
      <c r="E687" s="845"/>
      <c r="G687" s="10">
        <f t="shared" si="69"/>
        <v>0</v>
      </c>
    </row>
    <row r="688" spans="1:7" ht="18" hidden="1" customHeight="1" x14ac:dyDescent="0.3">
      <c r="A688" s="1110"/>
      <c r="B688" s="288"/>
      <c r="C688" s="447">
        <f t="shared" si="72"/>
        <v>0</v>
      </c>
      <c r="D688" s="844"/>
      <c r="E688" s="845"/>
      <c r="G688" s="10">
        <f t="shared" si="69"/>
        <v>0</v>
      </c>
    </row>
    <row r="689" spans="1:7" ht="18" hidden="1" customHeight="1" x14ac:dyDescent="0.3">
      <c r="A689" s="1113"/>
      <c r="B689" s="853" t="s">
        <v>742</v>
      </c>
      <c r="C689" s="854">
        <f>SUM(C679:C688)</f>
        <v>0</v>
      </c>
      <c r="D689" s="854">
        <f>SUM(D679:D688)</f>
        <v>0</v>
      </c>
      <c r="E689" s="854">
        <f>SUM(E679:E688)</f>
        <v>0</v>
      </c>
      <c r="G689" s="10">
        <f t="shared" si="69"/>
        <v>0</v>
      </c>
    </row>
    <row r="690" spans="1:7" ht="18" hidden="1" customHeight="1" x14ac:dyDescent="0.3">
      <c r="A690" s="1112" t="s">
        <v>1161</v>
      </c>
      <c r="B690" s="288"/>
      <c r="C690" s="447">
        <f>SUM(D690:E690)</f>
        <v>0</v>
      </c>
      <c r="D690" s="844"/>
      <c r="E690" s="845"/>
      <c r="G690" s="10">
        <f t="shared" si="69"/>
        <v>0</v>
      </c>
    </row>
    <row r="691" spans="1:7" ht="18" hidden="1" customHeight="1" x14ac:dyDescent="0.3">
      <c r="A691" s="1110"/>
      <c r="B691" s="288"/>
      <c r="C691" s="447">
        <f t="shared" ref="C691:C699" si="73">SUM(D691:E691)</f>
        <v>0</v>
      </c>
      <c r="D691" s="844"/>
      <c r="E691" s="845"/>
      <c r="G691" s="10">
        <f t="shared" si="69"/>
        <v>0</v>
      </c>
    </row>
    <row r="692" spans="1:7" ht="18" hidden="1" customHeight="1" x14ac:dyDescent="0.3">
      <c r="A692" s="1110"/>
      <c r="B692" s="288"/>
      <c r="C692" s="447">
        <f t="shared" si="73"/>
        <v>0</v>
      </c>
      <c r="D692" s="844"/>
      <c r="E692" s="845"/>
      <c r="G692" s="10">
        <f t="shared" si="69"/>
        <v>0</v>
      </c>
    </row>
    <row r="693" spans="1:7" ht="18" hidden="1" customHeight="1" x14ac:dyDescent="0.3">
      <c r="A693" s="1110"/>
      <c r="B693" s="288"/>
      <c r="C693" s="447">
        <f t="shared" si="73"/>
        <v>0</v>
      </c>
      <c r="D693" s="844"/>
      <c r="E693" s="845"/>
      <c r="G693" s="10">
        <f t="shared" si="69"/>
        <v>0</v>
      </c>
    </row>
    <row r="694" spans="1:7" ht="18" hidden="1" customHeight="1" x14ac:dyDescent="0.3">
      <c r="A694" s="1110"/>
      <c r="B694" s="288"/>
      <c r="C694" s="447">
        <f t="shared" si="73"/>
        <v>0</v>
      </c>
      <c r="D694" s="844"/>
      <c r="E694" s="845"/>
      <c r="G694" s="10">
        <f t="shared" si="69"/>
        <v>0</v>
      </c>
    </row>
    <row r="695" spans="1:7" ht="18" hidden="1" customHeight="1" x14ac:dyDescent="0.3">
      <c r="A695" s="1110"/>
      <c r="B695" s="288"/>
      <c r="C695" s="447">
        <f t="shared" si="73"/>
        <v>0</v>
      </c>
      <c r="D695" s="844"/>
      <c r="E695" s="845"/>
      <c r="G695" s="10">
        <f t="shared" si="69"/>
        <v>0</v>
      </c>
    </row>
    <row r="696" spans="1:7" ht="18" hidden="1" customHeight="1" x14ac:dyDescent="0.3">
      <c r="A696" s="1110"/>
      <c r="B696" s="288"/>
      <c r="C696" s="447">
        <f t="shared" si="73"/>
        <v>0</v>
      </c>
      <c r="D696" s="844"/>
      <c r="E696" s="845"/>
      <c r="G696" s="10">
        <f t="shared" si="69"/>
        <v>0</v>
      </c>
    </row>
    <row r="697" spans="1:7" ht="18" hidden="1" customHeight="1" x14ac:dyDescent="0.3">
      <c r="A697" s="1110"/>
      <c r="B697" s="288"/>
      <c r="C697" s="447">
        <f t="shared" si="73"/>
        <v>0</v>
      </c>
      <c r="D697" s="844"/>
      <c r="E697" s="845"/>
      <c r="G697" s="10">
        <f t="shared" si="69"/>
        <v>0</v>
      </c>
    </row>
    <row r="698" spans="1:7" ht="18" hidden="1" customHeight="1" x14ac:dyDescent="0.3">
      <c r="A698" s="1110"/>
      <c r="B698" s="288"/>
      <c r="C698" s="447">
        <f t="shared" si="73"/>
        <v>0</v>
      </c>
      <c r="D698" s="844"/>
      <c r="E698" s="845"/>
      <c r="G698" s="10">
        <f t="shared" si="69"/>
        <v>0</v>
      </c>
    </row>
    <row r="699" spans="1:7" ht="18" hidden="1" customHeight="1" x14ac:dyDescent="0.3">
      <c r="A699" s="1110"/>
      <c r="B699" s="288"/>
      <c r="C699" s="447">
        <f t="shared" si="73"/>
        <v>0</v>
      </c>
      <c r="D699" s="844"/>
      <c r="E699" s="845"/>
      <c r="G699" s="10">
        <f t="shared" si="69"/>
        <v>0</v>
      </c>
    </row>
    <row r="700" spans="1:7" ht="18" hidden="1" customHeight="1" x14ac:dyDescent="0.3">
      <c r="A700" s="1113"/>
      <c r="B700" s="853" t="s">
        <v>742</v>
      </c>
      <c r="C700" s="854">
        <f>SUM(C690:C699)</f>
        <v>0</v>
      </c>
      <c r="D700" s="854">
        <f>SUM(D690:D699)</f>
        <v>0</v>
      </c>
      <c r="E700" s="854">
        <f>SUM(E690:E699)</f>
        <v>0</v>
      </c>
      <c r="G700" s="10">
        <f t="shared" si="69"/>
        <v>0</v>
      </c>
    </row>
    <row r="701" spans="1:7" ht="18" hidden="1" customHeight="1" x14ac:dyDescent="0.3">
      <c r="A701" s="1112" t="s">
        <v>1163</v>
      </c>
      <c r="B701" s="288"/>
      <c r="C701" s="447">
        <f>SUM(D701:E701)</f>
        <v>0</v>
      </c>
      <c r="D701" s="844"/>
      <c r="E701" s="845"/>
      <c r="G701" s="10">
        <f t="shared" si="69"/>
        <v>0</v>
      </c>
    </row>
    <row r="702" spans="1:7" ht="18" hidden="1" customHeight="1" x14ac:dyDescent="0.3">
      <c r="A702" s="1110"/>
      <c r="B702" s="288"/>
      <c r="C702" s="447">
        <f t="shared" ref="C702:C710" si="74">SUM(D702:E702)</f>
        <v>0</v>
      </c>
      <c r="D702" s="844"/>
      <c r="E702" s="845"/>
      <c r="G702" s="10">
        <f t="shared" si="69"/>
        <v>0</v>
      </c>
    </row>
    <row r="703" spans="1:7" ht="18" hidden="1" customHeight="1" x14ac:dyDescent="0.3">
      <c r="A703" s="1110"/>
      <c r="B703" s="288"/>
      <c r="C703" s="447">
        <f t="shared" si="74"/>
        <v>0</v>
      </c>
      <c r="D703" s="844"/>
      <c r="E703" s="845"/>
      <c r="G703" s="10">
        <f t="shared" si="69"/>
        <v>0</v>
      </c>
    </row>
    <row r="704" spans="1:7" ht="18" hidden="1" customHeight="1" x14ac:dyDescent="0.3">
      <c r="A704" s="1110"/>
      <c r="B704" s="288"/>
      <c r="C704" s="447">
        <f t="shared" si="74"/>
        <v>0</v>
      </c>
      <c r="D704" s="844"/>
      <c r="E704" s="845"/>
      <c r="G704" s="10">
        <f t="shared" si="69"/>
        <v>0</v>
      </c>
    </row>
    <row r="705" spans="1:7" ht="18" hidden="1" customHeight="1" x14ac:dyDescent="0.3">
      <c r="A705" s="1110"/>
      <c r="B705" s="288"/>
      <c r="C705" s="447">
        <f t="shared" si="74"/>
        <v>0</v>
      </c>
      <c r="D705" s="844"/>
      <c r="E705" s="845"/>
      <c r="G705" s="10">
        <f t="shared" si="69"/>
        <v>0</v>
      </c>
    </row>
    <row r="706" spans="1:7" ht="18" hidden="1" customHeight="1" x14ac:dyDescent="0.3">
      <c r="A706" s="1110"/>
      <c r="B706" s="288"/>
      <c r="C706" s="447">
        <f t="shared" si="74"/>
        <v>0</v>
      </c>
      <c r="D706" s="844"/>
      <c r="E706" s="845"/>
      <c r="G706" s="10">
        <f t="shared" si="69"/>
        <v>0</v>
      </c>
    </row>
    <row r="707" spans="1:7" ht="18" hidden="1" customHeight="1" x14ac:dyDescent="0.3">
      <c r="A707" s="1110"/>
      <c r="B707" s="288"/>
      <c r="C707" s="447">
        <f t="shared" si="74"/>
        <v>0</v>
      </c>
      <c r="D707" s="844"/>
      <c r="E707" s="845"/>
      <c r="G707" s="10">
        <f t="shared" si="69"/>
        <v>0</v>
      </c>
    </row>
    <row r="708" spans="1:7" ht="18" hidden="1" customHeight="1" x14ac:dyDescent="0.3">
      <c r="A708" s="1110"/>
      <c r="B708" s="288"/>
      <c r="C708" s="447">
        <f t="shared" si="74"/>
        <v>0</v>
      </c>
      <c r="D708" s="844"/>
      <c r="E708" s="845"/>
      <c r="G708" s="10">
        <f t="shared" si="69"/>
        <v>0</v>
      </c>
    </row>
    <row r="709" spans="1:7" ht="18" hidden="1" customHeight="1" x14ac:dyDescent="0.3">
      <c r="A709" s="1110"/>
      <c r="B709" s="288"/>
      <c r="C709" s="447">
        <f t="shared" si="74"/>
        <v>0</v>
      </c>
      <c r="D709" s="844"/>
      <c r="E709" s="845"/>
      <c r="G709" s="10">
        <f t="shared" si="69"/>
        <v>0</v>
      </c>
    </row>
    <row r="710" spans="1:7" ht="18" hidden="1" customHeight="1" x14ac:dyDescent="0.3">
      <c r="A710" s="1110"/>
      <c r="B710" s="288"/>
      <c r="C710" s="447">
        <f t="shared" si="74"/>
        <v>0</v>
      </c>
      <c r="D710" s="844"/>
      <c r="E710" s="845"/>
      <c r="G710" s="10">
        <f t="shared" si="69"/>
        <v>0</v>
      </c>
    </row>
    <row r="711" spans="1:7" ht="18" hidden="1" customHeight="1" x14ac:dyDescent="0.3">
      <c r="A711" s="1113"/>
      <c r="B711" s="853" t="s">
        <v>742</v>
      </c>
      <c r="C711" s="854">
        <f>SUM(C701:C710)</f>
        <v>0</v>
      </c>
      <c r="D711" s="854">
        <f>SUM(D701:D710)</f>
        <v>0</v>
      </c>
      <c r="E711" s="854">
        <f>SUM(E701:E710)</f>
        <v>0</v>
      </c>
      <c r="G711" s="10">
        <f t="shared" si="69"/>
        <v>0</v>
      </c>
    </row>
    <row r="712" spans="1:7" ht="18" hidden="1" customHeight="1" x14ac:dyDescent="0.3">
      <c r="A712" s="1112" t="s">
        <v>1165</v>
      </c>
      <c r="B712" s="288"/>
      <c r="C712" s="447">
        <f>SUM(D712:E712)</f>
        <v>0</v>
      </c>
      <c r="D712" s="844"/>
      <c r="E712" s="845"/>
      <c r="G712" s="10">
        <f t="shared" si="69"/>
        <v>0</v>
      </c>
    </row>
    <row r="713" spans="1:7" ht="18" hidden="1" customHeight="1" x14ac:dyDescent="0.3">
      <c r="A713" s="1110"/>
      <c r="B713" s="288"/>
      <c r="C713" s="447">
        <f t="shared" ref="C713:C721" si="75">SUM(D713:E713)</f>
        <v>0</v>
      </c>
      <c r="D713" s="844"/>
      <c r="E713" s="845"/>
      <c r="G713" s="10">
        <f t="shared" ref="G713:G733" si="76">SUM(C713:E713)</f>
        <v>0</v>
      </c>
    </row>
    <row r="714" spans="1:7" ht="18" hidden="1" customHeight="1" x14ac:dyDescent="0.3">
      <c r="A714" s="1110"/>
      <c r="B714" s="288"/>
      <c r="C714" s="447">
        <f t="shared" si="75"/>
        <v>0</v>
      </c>
      <c r="D714" s="844"/>
      <c r="E714" s="845"/>
      <c r="G714" s="10">
        <f t="shared" si="76"/>
        <v>0</v>
      </c>
    </row>
    <row r="715" spans="1:7" ht="18" hidden="1" customHeight="1" x14ac:dyDescent="0.3">
      <c r="A715" s="1110"/>
      <c r="B715" s="288"/>
      <c r="C715" s="447">
        <f t="shared" si="75"/>
        <v>0</v>
      </c>
      <c r="D715" s="844"/>
      <c r="E715" s="845"/>
      <c r="G715" s="10">
        <f t="shared" si="76"/>
        <v>0</v>
      </c>
    </row>
    <row r="716" spans="1:7" ht="18" hidden="1" customHeight="1" x14ac:dyDescent="0.3">
      <c r="A716" s="1110"/>
      <c r="B716" s="288"/>
      <c r="C716" s="447">
        <f t="shared" si="75"/>
        <v>0</v>
      </c>
      <c r="D716" s="844"/>
      <c r="E716" s="845"/>
      <c r="G716" s="10">
        <f t="shared" si="76"/>
        <v>0</v>
      </c>
    </row>
    <row r="717" spans="1:7" ht="18" hidden="1" customHeight="1" x14ac:dyDescent="0.3">
      <c r="A717" s="1110"/>
      <c r="B717" s="288"/>
      <c r="C717" s="447">
        <f t="shared" si="75"/>
        <v>0</v>
      </c>
      <c r="D717" s="844"/>
      <c r="E717" s="845"/>
      <c r="G717" s="10">
        <f t="shared" si="76"/>
        <v>0</v>
      </c>
    </row>
    <row r="718" spans="1:7" ht="18" hidden="1" customHeight="1" x14ac:dyDescent="0.3">
      <c r="A718" s="1110"/>
      <c r="B718" s="288"/>
      <c r="C718" s="447">
        <f t="shared" si="75"/>
        <v>0</v>
      </c>
      <c r="D718" s="844"/>
      <c r="E718" s="845"/>
      <c r="G718" s="10">
        <f t="shared" si="76"/>
        <v>0</v>
      </c>
    </row>
    <row r="719" spans="1:7" ht="18" hidden="1" customHeight="1" x14ac:dyDescent="0.3">
      <c r="A719" s="1110"/>
      <c r="B719" s="288"/>
      <c r="C719" s="447">
        <f t="shared" si="75"/>
        <v>0</v>
      </c>
      <c r="D719" s="844"/>
      <c r="E719" s="845"/>
      <c r="G719" s="10">
        <f t="shared" si="76"/>
        <v>0</v>
      </c>
    </row>
    <row r="720" spans="1:7" ht="18" hidden="1" customHeight="1" x14ac:dyDescent="0.3">
      <c r="A720" s="1110"/>
      <c r="B720" s="288"/>
      <c r="C720" s="447">
        <f t="shared" si="75"/>
        <v>0</v>
      </c>
      <c r="D720" s="844"/>
      <c r="E720" s="845"/>
      <c r="G720" s="10">
        <f t="shared" si="76"/>
        <v>0</v>
      </c>
    </row>
    <row r="721" spans="1:7" ht="18" hidden="1" customHeight="1" x14ac:dyDescent="0.3">
      <c r="A721" s="1110"/>
      <c r="B721" s="288"/>
      <c r="C721" s="447">
        <f t="shared" si="75"/>
        <v>0</v>
      </c>
      <c r="D721" s="844"/>
      <c r="E721" s="845"/>
      <c r="G721" s="10">
        <f t="shared" si="76"/>
        <v>0</v>
      </c>
    </row>
    <row r="722" spans="1:7" ht="18" hidden="1" customHeight="1" x14ac:dyDescent="0.3">
      <c r="A722" s="1113"/>
      <c r="B722" s="853" t="s">
        <v>742</v>
      </c>
      <c r="C722" s="854">
        <f>SUM(C712:C721)</f>
        <v>0</v>
      </c>
      <c r="D722" s="854">
        <f>SUM(D712:D721)</f>
        <v>0</v>
      </c>
      <c r="E722" s="854">
        <f>SUM(E712:E721)</f>
        <v>0</v>
      </c>
      <c r="G722" s="10">
        <f t="shared" si="76"/>
        <v>0</v>
      </c>
    </row>
    <row r="723" spans="1:7" ht="18" hidden="1" customHeight="1" x14ac:dyDescent="0.3">
      <c r="A723" s="1112" t="s">
        <v>1167</v>
      </c>
      <c r="B723" s="288"/>
      <c r="C723" s="447">
        <f>SUM(D723:E723)</f>
        <v>0</v>
      </c>
      <c r="D723" s="844"/>
      <c r="E723" s="845"/>
      <c r="G723" s="10">
        <f t="shared" si="76"/>
        <v>0</v>
      </c>
    </row>
    <row r="724" spans="1:7" ht="18" hidden="1" customHeight="1" x14ac:dyDescent="0.3">
      <c r="A724" s="1110"/>
      <c r="B724" s="288"/>
      <c r="C724" s="447">
        <f t="shared" ref="C724:C732" si="77">SUM(D724:E724)</f>
        <v>0</v>
      </c>
      <c r="D724" s="844"/>
      <c r="E724" s="845"/>
      <c r="G724" s="10">
        <f t="shared" si="76"/>
        <v>0</v>
      </c>
    </row>
    <row r="725" spans="1:7" ht="18" hidden="1" customHeight="1" x14ac:dyDescent="0.3">
      <c r="A725" s="1110"/>
      <c r="B725" s="288"/>
      <c r="C725" s="447">
        <f t="shared" si="77"/>
        <v>0</v>
      </c>
      <c r="D725" s="844"/>
      <c r="E725" s="845"/>
      <c r="G725" s="10">
        <f t="shared" si="76"/>
        <v>0</v>
      </c>
    </row>
    <row r="726" spans="1:7" ht="18" hidden="1" customHeight="1" x14ac:dyDescent="0.3">
      <c r="A726" s="1110"/>
      <c r="B726" s="288"/>
      <c r="C726" s="447">
        <f t="shared" si="77"/>
        <v>0</v>
      </c>
      <c r="D726" s="844"/>
      <c r="E726" s="845"/>
      <c r="G726" s="10">
        <f t="shared" si="76"/>
        <v>0</v>
      </c>
    </row>
    <row r="727" spans="1:7" ht="18" hidden="1" customHeight="1" x14ac:dyDescent="0.3">
      <c r="A727" s="1110"/>
      <c r="B727" s="288"/>
      <c r="C727" s="447">
        <f t="shared" si="77"/>
        <v>0</v>
      </c>
      <c r="D727" s="844"/>
      <c r="E727" s="845"/>
      <c r="G727" s="10">
        <f t="shared" si="76"/>
        <v>0</v>
      </c>
    </row>
    <row r="728" spans="1:7" ht="18" hidden="1" customHeight="1" x14ac:dyDescent="0.3">
      <c r="A728" s="1110"/>
      <c r="B728" s="288"/>
      <c r="C728" s="447">
        <f t="shared" si="77"/>
        <v>0</v>
      </c>
      <c r="D728" s="844"/>
      <c r="E728" s="845"/>
      <c r="G728" s="10">
        <f t="shared" si="76"/>
        <v>0</v>
      </c>
    </row>
    <row r="729" spans="1:7" ht="18" hidden="1" customHeight="1" x14ac:dyDescent="0.3">
      <c r="A729" s="1110"/>
      <c r="B729" s="288"/>
      <c r="C729" s="447">
        <f t="shared" si="77"/>
        <v>0</v>
      </c>
      <c r="D729" s="844"/>
      <c r="E729" s="845"/>
      <c r="G729" s="10">
        <f t="shared" si="76"/>
        <v>0</v>
      </c>
    </row>
    <row r="730" spans="1:7" ht="18" hidden="1" customHeight="1" x14ac:dyDescent="0.3">
      <c r="A730" s="1110"/>
      <c r="B730" s="288"/>
      <c r="C730" s="447">
        <f t="shared" si="77"/>
        <v>0</v>
      </c>
      <c r="D730" s="844"/>
      <c r="E730" s="845"/>
      <c r="G730" s="10">
        <f t="shared" si="76"/>
        <v>0</v>
      </c>
    </row>
    <row r="731" spans="1:7" ht="18" hidden="1" customHeight="1" x14ac:dyDescent="0.3">
      <c r="A731" s="1110"/>
      <c r="B731" s="288"/>
      <c r="C731" s="447">
        <f t="shared" si="77"/>
        <v>0</v>
      </c>
      <c r="D731" s="844"/>
      <c r="E731" s="845"/>
      <c r="G731" s="10">
        <f t="shared" si="76"/>
        <v>0</v>
      </c>
    </row>
    <row r="732" spans="1:7" ht="18" hidden="1" customHeight="1" x14ac:dyDescent="0.3">
      <c r="A732" s="1110"/>
      <c r="B732" s="288"/>
      <c r="C732" s="447">
        <f t="shared" si="77"/>
        <v>0</v>
      </c>
      <c r="D732" s="844"/>
      <c r="E732" s="845"/>
      <c r="G732" s="10">
        <f t="shared" si="76"/>
        <v>0</v>
      </c>
    </row>
    <row r="733" spans="1:7" ht="16.149999999999999" hidden="1" customHeight="1" x14ac:dyDescent="0.3">
      <c r="A733" s="1113"/>
      <c r="B733" s="853" t="s">
        <v>742</v>
      </c>
      <c r="C733" s="854">
        <f>SUM(C723:C732)</f>
        <v>0</v>
      </c>
      <c r="D733" s="854">
        <f>SUM(D723:D732)</f>
        <v>0</v>
      </c>
      <c r="E733" s="854">
        <f>SUM(E723:E732)</f>
        <v>0</v>
      </c>
      <c r="G733" s="10">
        <f t="shared" si="76"/>
        <v>0</v>
      </c>
    </row>
    <row r="734" spans="1:7" x14ac:dyDescent="0.3">
      <c r="A734" s="916"/>
      <c r="B734" s="916" t="s">
        <v>1231</v>
      </c>
      <c r="C734" s="917">
        <f>C18+C29+C40+C51+C62+C73+C84+C95+C106+C117+C128+C139+C150+C161+C172+C183+C194+C205+C216+C227+C238+C249+C260+C271+C282+C293+C304+C315+C326+C337+C348+C359+C370+C381+C392+C403+C414+C425+C436+C447+C458+C469+C480+C491+C502+C513+C524+C535+C546+C557+C568+C579+C590+C601+C612+C623+C634+C645+C656+C667+C678+C689+C700+C711+C722+C733</f>
        <v>3700620</v>
      </c>
      <c r="D734" s="917">
        <f>D18+D29+D40+D51+D62+D73+D84+D95+D106+D117+D128+D139+D150+D161+D172+D183+D194+D205+D216+D227+D238+D249+D260+D271+D282+D293+D304+D315+D326+D337+D348+D359+D370+D381+D392+D403+D414+D425+D436+D447+D458+D469+D480+D491+D502+D513+D524+D535+D546+D557+D568+D579+D590+D601+D612+D623+D634+D645+D656+D667+D678+D689+D700+D711+D722+D733</f>
        <v>3270620</v>
      </c>
      <c r="E734" s="917">
        <f>E18+E29+E40+E51+E62+E73+E84+E95+E106+E117+E128+E139+E150+E161+E172+E183+E194+E205+E216+E227+E238+E249+E260+E271+E282+E293+E304+E315+E326+E337+E348+E359+E370+E381+E392+E403+E414+E425+E436+E447+E458+E469+E480+E491+E502+E513+E524+E535+E546+E557+E568+E579+E590+E601+E612+E623+E634+E645+E656+E667+E678+E689+E700+E711+E722+E733</f>
        <v>430000</v>
      </c>
      <c r="F734" s="135">
        <v>1</v>
      </c>
      <c r="G734" s="135">
        <v>1</v>
      </c>
    </row>
    <row r="735" spans="1:7" x14ac:dyDescent="0.3">
      <c r="A735" s="150"/>
      <c r="B735" s="231"/>
      <c r="C735" s="223"/>
      <c r="D735" s="223"/>
      <c r="E735" s="223"/>
      <c r="F735" s="135">
        <v>1</v>
      </c>
      <c r="G735" s="135">
        <v>1</v>
      </c>
    </row>
    <row r="736" spans="1:7" x14ac:dyDescent="0.3">
      <c r="A736" s="124" t="s">
        <v>1402</v>
      </c>
      <c r="B736" s="232"/>
      <c r="C736" s="233"/>
      <c r="D736" s="234"/>
      <c r="F736" s="135">
        <v>1</v>
      </c>
      <c r="G736" s="135">
        <v>1</v>
      </c>
    </row>
    <row r="737" spans="1:7" ht="37.5" x14ac:dyDescent="0.3">
      <c r="A737" s="150" t="s">
        <v>1399</v>
      </c>
      <c r="B737" s="231"/>
      <c r="C737" s="223"/>
      <c r="D737" s="223"/>
      <c r="E737" s="232" t="s">
        <v>1192</v>
      </c>
      <c r="F737" s="135">
        <v>1</v>
      </c>
      <c r="G737" s="135">
        <v>1</v>
      </c>
    </row>
    <row r="738" spans="1:7" x14ac:dyDescent="0.3">
      <c r="A738" s="150"/>
      <c r="B738" s="231"/>
      <c r="C738" s="223"/>
      <c r="D738" s="223"/>
      <c r="E738" s="223"/>
      <c r="F738" s="135">
        <v>1</v>
      </c>
      <c r="G738" s="135">
        <v>1</v>
      </c>
    </row>
    <row r="739" spans="1:7" hidden="1" x14ac:dyDescent="0.3">
      <c r="E739" s="225"/>
      <c r="F739" s="135">
        <v>1</v>
      </c>
      <c r="G739" s="135">
        <v>1</v>
      </c>
    </row>
    <row r="740" spans="1:7" hidden="1" x14ac:dyDescent="0.3">
      <c r="A740" s="150"/>
      <c r="B740" s="231"/>
      <c r="C740" s="223"/>
      <c r="D740" s="223"/>
      <c r="E740" s="223"/>
      <c r="F740" s="135">
        <v>1</v>
      </c>
      <c r="G740" s="135">
        <v>1</v>
      </c>
    </row>
    <row r="741" spans="1:7" hidden="1" x14ac:dyDescent="0.3">
      <c r="C741" s="224">
        <f>C734-дод1!C157</f>
        <v>0</v>
      </c>
      <c r="D741" s="224">
        <f>D734-дод1!D157</f>
        <v>0</v>
      </c>
      <c r="E741" s="224">
        <f>E734-дод1!E157</f>
        <v>0</v>
      </c>
      <c r="F741" s="135">
        <v>1</v>
      </c>
      <c r="G741" s="135">
        <v>1</v>
      </c>
    </row>
    <row r="742" spans="1:7" s="63" customFormat="1" hidden="1" x14ac:dyDescent="0.3">
      <c r="A742" s="215"/>
      <c r="B742" s="235"/>
      <c r="C742" s="236"/>
      <c r="D742" s="236"/>
      <c r="E742" s="263"/>
      <c r="F742" s="135">
        <v>1</v>
      </c>
      <c r="G742" s="135">
        <v>1</v>
      </c>
    </row>
    <row r="743" spans="1:7" hidden="1" x14ac:dyDescent="0.3">
      <c r="C743" s="224"/>
      <c r="D743" s="224"/>
      <c r="E743" s="148"/>
      <c r="F743" s="135">
        <v>1</v>
      </c>
      <c r="G743" s="135">
        <v>1</v>
      </c>
    </row>
    <row r="744" spans="1:7" hidden="1" x14ac:dyDescent="0.3">
      <c r="A744" s="10"/>
      <c r="B744" s="10"/>
      <c r="E744" s="225"/>
      <c r="F744" s="10">
        <v>1</v>
      </c>
      <c r="G744" s="135">
        <v>1</v>
      </c>
    </row>
    <row r="745" spans="1:7" hidden="1" x14ac:dyDescent="0.3">
      <c r="G745" s="135">
        <v>1</v>
      </c>
    </row>
    <row r="746" spans="1:7" hidden="1" x14ac:dyDescent="0.3">
      <c r="B746" s="225" t="s">
        <v>65</v>
      </c>
      <c r="C746" s="224">
        <f>дод1!C157</f>
        <v>3700620</v>
      </c>
      <c r="D746" s="224">
        <f>дод1!D157</f>
        <v>3270620</v>
      </c>
      <c r="E746" s="224">
        <f>дод1!E157</f>
        <v>430000</v>
      </c>
      <c r="G746" s="135">
        <v>1</v>
      </c>
    </row>
    <row r="747" spans="1:7" s="219" customFormat="1" hidden="1" x14ac:dyDescent="0.3">
      <c r="A747" s="273"/>
      <c r="B747" s="274" t="s">
        <v>682</v>
      </c>
      <c r="C747" s="275">
        <f>C746-C734</f>
        <v>0</v>
      </c>
      <c r="D747" s="275">
        <f>D746-D734</f>
        <v>0</v>
      </c>
      <c r="E747" s="275">
        <f>E746-E734</f>
        <v>0</v>
      </c>
      <c r="G747" s="135">
        <v>1</v>
      </c>
    </row>
    <row r="748" spans="1:7" hidden="1" x14ac:dyDescent="0.3"/>
    <row r="749" spans="1:7" hidden="1" x14ac:dyDescent="0.3"/>
    <row r="750" spans="1:7" hidden="1" x14ac:dyDescent="0.3"/>
    <row r="751" spans="1:7" hidden="1" x14ac:dyDescent="0.3"/>
    <row r="752" spans="1:7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spans="1:1" hidden="1" x14ac:dyDescent="0.3"/>
    <row r="786" spans="1:1" hidden="1" x14ac:dyDescent="0.3"/>
    <row r="787" spans="1:1" hidden="1" x14ac:dyDescent="0.3"/>
    <row r="788" spans="1:1" hidden="1" x14ac:dyDescent="0.3"/>
    <row r="789" spans="1:1" hidden="1" x14ac:dyDescent="0.3"/>
    <row r="790" spans="1:1" hidden="1" x14ac:dyDescent="0.3"/>
    <row r="791" spans="1:1" hidden="1" x14ac:dyDescent="0.3"/>
    <row r="792" spans="1:1" hidden="1" x14ac:dyDescent="0.3"/>
    <row r="793" spans="1:1" ht="16.149999999999999" hidden="1" customHeight="1" x14ac:dyDescent="0.3"/>
    <row r="794" spans="1:1" hidden="1" x14ac:dyDescent="0.3"/>
    <row r="795" spans="1:1" x14ac:dyDescent="0.3">
      <c r="A795" s="215"/>
    </row>
  </sheetData>
  <autoFilter ref="A1:G794">
    <filterColumn colId="6">
      <customFilters and="1">
        <customFilter operator="greaterThan" val="0"/>
      </customFilters>
    </filterColumn>
  </autoFilter>
  <mergeCells count="67">
    <mergeCell ref="A723:A733"/>
    <mergeCell ref="A635:A645"/>
    <mergeCell ref="A646:A656"/>
    <mergeCell ref="A657:A667"/>
    <mergeCell ref="A668:A678"/>
    <mergeCell ref="A679:A689"/>
    <mergeCell ref="A690:A700"/>
    <mergeCell ref="A591:A601"/>
    <mergeCell ref="A602:A612"/>
    <mergeCell ref="A613:A623"/>
    <mergeCell ref="A624:A634"/>
    <mergeCell ref="A701:A711"/>
    <mergeCell ref="A712:A722"/>
    <mergeCell ref="A525:A535"/>
    <mergeCell ref="A536:A546"/>
    <mergeCell ref="A547:A557"/>
    <mergeCell ref="A558:A568"/>
    <mergeCell ref="A569:A579"/>
    <mergeCell ref="A580:A590"/>
    <mergeCell ref="A459:A469"/>
    <mergeCell ref="A470:A480"/>
    <mergeCell ref="A481:A491"/>
    <mergeCell ref="A492:A502"/>
    <mergeCell ref="A503:A513"/>
    <mergeCell ref="A514:A524"/>
    <mergeCell ref="A393:A403"/>
    <mergeCell ref="A404:A414"/>
    <mergeCell ref="A415:A425"/>
    <mergeCell ref="A426:A436"/>
    <mergeCell ref="A437:A447"/>
    <mergeCell ref="A448:A458"/>
    <mergeCell ref="A327:A337"/>
    <mergeCell ref="A338:A348"/>
    <mergeCell ref="A349:A359"/>
    <mergeCell ref="A360:A370"/>
    <mergeCell ref="A371:A381"/>
    <mergeCell ref="A382:A392"/>
    <mergeCell ref="A261:A271"/>
    <mergeCell ref="A272:A282"/>
    <mergeCell ref="A283:A293"/>
    <mergeCell ref="A294:A304"/>
    <mergeCell ref="A305:A315"/>
    <mergeCell ref="A316:A326"/>
    <mergeCell ref="A195:A205"/>
    <mergeCell ref="A206:A216"/>
    <mergeCell ref="A217:A227"/>
    <mergeCell ref="A228:A238"/>
    <mergeCell ref="A239:A249"/>
    <mergeCell ref="A250:A260"/>
    <mergeCell ref="A129:A139"/>
    <mergeCell ref="A140:A150"/>
    <mergeCell ref="A151:A161"/>
    <mergeCell ref="A162:A172"/>
    <mergeCell ref="A173:A183"/>
    <mergeCell ref="A184:A194"/>
    <mergeCell ref="A63:A73"/>
    <mergeCell ref="A74:A84"/>
    <mergeCell ref="A85:A95"/>
    <mergeCell ref="A96:A106"/>
    <mergeCell ref="A107:A117"/>
    <mergeCell ref="A118:A128"/>
    <mergeCell ref="A4:E4"/>
    <mergeCell ref="A8:A18"/>
    <mergeCell ref="A19:A29"/>
    <mergeCell ref="A30:A40"/>
    <mergeCell ref="A41:A51"/>
    <mergeCell ref="A52:A62"/>
  </mergeCells>
  <printOptions horizontalCentered="1"/>
  <pageMargins left="0.39370078740157483" right="0" top="0.78740157480314965" bottom="0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803"/>
  <sheetViews>
    <sheetView view="pageBreakPreview" zoomScale="75" zoomScaleNormal="65" zoomScaleSheetLayoutView="75" workbookViewId="0">
      <pane xSplit="2" ySplit="7" topLeftCell="C666" activePane="bottomRight" state="frozen"/>
      <selection pane="topRight" activeCell="C1" sqref="C1"/>
      <selection pane="bottomLeft" activeCell="A8" sqref="A8"/>
      <selection pane="bottomRight" activeCell="A735" sqref="A735:F736"/>
    </sheetView>
  </sheetViews>
  <sheetFormatPr defaultRowHeight="18.75" x14ac:dyDescent="0.3"/>
  <cols>
    <col min="1" max="1" width="27.7109375" style="149" customWidth="1"/>
    <col min="2" max="4" width="27.7109375" style="225" customWidth="1"/>
    <col min="5" max="5" width="27.7109375" style="71" customWidth="1"/>
    <col min="6" max="7" width="27.7109375" style="10" hidden="1" customWidth="1"/>
    <col min="8" max="10" width="0" style="10" hidden="1" customWidth="1"/>
    <col min="11" max="11" width="15.7109375" style="10" bestFit="1" customWidth="1"/>
    <col min="12" max="16384" width="9.140625" style="10"/>
  </cols>
  <sheetData>
    <row r="1" spans="1:41" s="77" customFormat="1" ht="20.25" customHeight="1" x14ac:dyDescent="0.3">
      <c r="A1" s="841"/>
      <c r="B1" s="226"/>
      <c r="C1" s="226"/>
      <c r="D1" s="227" t="s">
        <v>1277</v>
      </c>
      <c r="E1" s="71"/>
      <c r="F1" s="12"/>
      <c r="G1" s="12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77" customFormat="1" ht="18" customHeight="1" x14ac:dyDescent="0.3">
      <c r="A2" s="842"/>
      <c r="B2" s="228"/>
      <c r="C2" s="228"/>
      <c r="D2" s="227" t="s">
        <v>279</v>
      </c>
      <c r="E2" s="71"/>
      <c r="F2" s="12"/>
      <c r="G2" s="12">
        <v>1</v>
      </c>
      <c r="H2" s="12"/>
      <c r="I2" s="12"/>
      <c r="J2" s="277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s="77" customFormat="1" ht="18" customHeight="1" x14ac:dyDescent="0.3">
      <c r="A3" s="842"/>
      <c r="B3" s="228"/>
      <c r="C3" s="228"/>
      <c r="D3" s="483" t="s">
        <v>1290</v>
      </c>
      <c r="E3" s="484"/>
      <c r="F3" s="12"/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s="77" customFormat="1" ht="63.75" customHeight="1" x14ac:dyDescent="0.3">
      <c r="A4" s="1106" t="s">
        <v>1232</v>
      </c>
      <c r="B4" s="1106"/>
      <c r="C4" s="1106"/>
      <c r="D4" s="1106"/>
      <c r="E4" s="1107"/>
      <c r="F4" s="12"/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6.5" customHeight="1" x14ac:dyDescent="0.3">
      <c r="A5" s="843"/>
      <c r="B5" s="229"/>
      <c r="C5" s="229"/>
      <c r="D5" s="229"/>
      <c r="E5" s="89" t="s">
        <v>739</v>
      </c>
      <c r="G5" s="10">
        <v>1</v>
      </c>
    </row>
    <row r="6" spans="1:41" ht="54.75" customHeight="1" x14ac:dyDescent="0.3">
      <c r="A6" s="296" t="s">
        <v>80</v>
      </c>
      <c r="B6" s="733" t="s">
        <v>71</v>
      </c>
      <c r="C6" s="733" t="s">
        <v>741</v>
      </c>
      <c r="D6" s="146" t="s">
        <v>55</v>
      </c>
      <c r="E6" s="146" t="s">
        <v>56</v>
      </c>
      <c r="G6" s="10">
        <v>1</v>
      </c>
    </row>
    <row r="7" spans="1:41" ht="18" customHeight="1" x14ac:dyDescent="0.3">
      <c r="A7" s="80">
        <v>1</v>
      </c>
      <c r="B7" s="288">
        <v>2</v>
      </c>
      <c r="C7" s="288">
        <v>3</v>
      </c>
      <c r="D7" s="733">
        <v>4</v>
      </c>
      <c r="E7" s="146">
        <v>5</v>
      </c>
      <c r="G7" s="10">
        <v>1</v>
      </c>
    </row>
    <row r="8" spans="1:41" ht="17.45" hidden="1" customHeight="1" x14ac:dyDescent="0.3">
      <c r="A8" s="1112" t="s">
        <v>1078</v>
      </c>
      <c r="B8" s="485"/>
      <c r="C8" s="447">
        <f t="shared" ref="C8:C17" si="0">SUM(D8:E8)</f>
        <v>0</v>
      </c>
      <c r="D8" s="548"/>
      <c r="E8" s="933"/>
      <c r="G8" s="10">
        <f>SUM(C8:E8)</f>
        <v>0</v>
      </c>
    </row>
    <row r="9" spans="1:41" ht="17.45" hidden="1" customHeight="1" x14ac:dyDescent="0.3">
      <c r="A9" s="1110"/>
      <c r="B9" s="485"/>
      <c r="C9" s="447">
        <f t="shared" si="0"/>
        <v>0</v>
      </c>
      <c r="D9" s="548"/>
      <c r="E9" s="933"/>
      <c r="G9" s="10">
        <f t="shared" ref="G9:G72" si="1">SUM(C9:E9)</f>
        <v>0</v>
      </c>
    </row>
    <row r="10" spans="1:41" ht="17.45" hidden="1" customHeight="1" x14ac:dyDescent="0.3">
      <c r="A10" s="1110"/>
      <c r="B10" s="288"/>
      <c r="C10" s="447">
        <f t="shared" si="0"/>
        <v>0</v>
      </c>
      <c r="D10" s="447"/>
      <c r="E10" s="595"/>
      <c r="G10" s="10">
        <f t="shared" si="1"/>
        <v>0</v>
      </c>
    </row>
    <row r="11" spans="1:41" ht="17.45" hidden="1" customHeight="1" x14ac:dyDescent="0.3">
      <c r="A11" s="1110"/>
      <c r="B11" s="288"/>
      <c r="C11" s="447">
        <f t="shared" si="0"/>
        <v>0</v>
      </c>
      <c r="D11" s="447"/>
      <c r="E11" s="595"/>
      <c r="G11" s="10">
        <f t="shared" si="1"/>
        <v>0</v>
      </c>
    </row>
    <row r="12" spans="1:41" ht="17.45" hidden="1" customHeight="1" x14ac:dyDescent="0.3">
      <c r="A12" s="1110"/>
      <c r="B12" s="288"/>
      <c r="C12" s="447">
        <f t="shared" si="0"/>
        <v>0</v>
      </c>
      <c r="D12" s="447"/>
      <c r="E12" s="595"/>
      <c r="G12" s="10">
        <f t="shared" si="1"/>
        <v>0</v>
      </c>
    </row>
    <row r="13" spans="1:41" ht="17.45" hidden="1" customHeight="1" x14ac:dyDescent="0.3">
      <c r="A13" s="1110"/>
      <c r="B13" s="288"/>
      <c r="C13" s="447">
        <f t="shared" si="0"/>
        <v>0</v>
      </c>
      <c r="D13" s="447"/>
      <c r="E13" s="595"/>
      <c r="G13" s="10">
        <f t="shared" si="1"/>
        <v>0</v>
      </c>
    </row>
    <row r="14" spans="1:41" ht="17.45" hidden="1" customHeight="1" x14ac:dyDescent="0.3">
      <c r="A14" s="1110"/>
      <c r="B14" s="288"/>
      <c r="C14" s="447">
        <f t="shared" si="0"/>
        <v>0</v>
      </c>
      <c r="D14" s="447"/>
      <c r="E14" s="595"/>
      <c r="G14" s="10">
        <f t="shared" si="1"/>
        <v>0</v>
      </c>
    </row>
    <row r="15" spans="1:41" ht="17.45" hidden="1" customHeight="1" x14ac:dyDescent="0.3">
      <c r="A15" s="1110"/>
      <c r="B15" s="288"/>
      <c r="C15" s="447">
        <f t="shared" si="0"/>
        <v>0</v>
      </c>
      <c r="D15" s="447"/>
      <c r="E15" s="595"/>
      <c r="G15" s="10">
        <f t="shared" si="1"/>
        <v>0</v>
      </c>
    </row>
    <row r="16" spans="1:41" ht="17.45" hidden="1" customHeight="1" x14ac:dyDescent="0.3">
      <c r="A16" s="1110"/>
      <c r="B16" s="288"/>
      <c r="C16" s="447">
        <f t="shared" si="0"/>
        <v>0</v>
      </c>
      <c r="D16" s="447"/>
      <c r="E16" s="595"/>
      <c r="G16" s="10">
        <f t="shared" si="1"/>
        <v>0</v>
      </c>
    </row>
    <row r="17" spans="1:7" ht="17.45" hidden="1" customHeight="1" x14ac:dyDescent="0.3">
      <c r="A17" s="1110"/>
      <c r="B17" s="288"/>
      <c r="C17" s="447">
        <f t="shared" si="0"/>
        <v>0</v>
      </c>
      <c r="D17" s="447"/>
      <c r="E17" s="595"/>
      <c r="G17" s="10">
        <f t="shared" si="1"/>
        <v>0</v>
      </c>
    </row>
    <row r="18" spans="1:7" ht="18" hidden="1" customHeight="1" x14ac:dyDescent="0.3">
      <c r="A18" s="1114"/>
      <c r="B18" s="288" t="s">
        <v>742</v>
      </c>
      <c r="C18" s="447">
        <f>SUM(C8:C17)</f>
        <v>0</v>
      </c>
      <c r="D18" s="447">
        <f>SUM(D8:D17)</f>
        <v>0</v>
      </c>
      <c r="E18" s="447">
        <f>SUM(E8:E17)</f>
        <v>0</v>
      </c>
      <c r="G18" s="10">
        <f t="shared" si="1"/>
        <v>0</v>
      </c>
    </row>
    <row r="19" spans="1:7" ht="124.9" customHeight="1" x14ac:dyDescent="0.3">
      <c r="A19" s="1112" t="s">
        <v>1087</v>
      </c>
      <c r="B19" s="1061" t="s">
        <v>1313</v>
      </c>
      <c r="C19" s="934">
        <f>D19+E19</f>
        <v>200000</v>
      </c>
      <c r="D19" s="934"/>
      <c r="E19" s="934">
        <v>200000</v>
      </c>
      <c r="G19" s="10">
        <f t="shared" si="1"/>
        <v>400000</v>
      </c>
    </row>
    <row r="20" spans="1:7" ht="18" hidden="1" customHeight="1" x14ac:dyDescent="0.3">
      <c r="A20" s="1110"/>
      <c r="B20" s="288"/>
      <c r="C20" s="447">
        <f t="shared" ref="C20:C28" si="2">SUM(D20:E20)</f>
        <v>0</v>
      </c>
      <c r="D20" s="447"/>
      <c r="E20" s="595"/>
      <c r="G20" s="10">
        <f t="shared" si="1"/>
        <v>0</v>
      </c>
    </row>
    <row r="21" spans="1:7" ht="18" hidden="1" customHeight="1" x14ac:dyDescent="0.3">
      <c r="A21" s="1110"/>
      <c r="B21" s="288"/>
      <c r="C21" s="447">
        <f t="shared" si="2"/>
        <v>0</v>
      </c>
      <c r="D21" s="447"/>
      <c r="E21" s="595"/>
      <c r="G21" s="10">
        <f t="shared" si="1"/>
        <v>0</v>
      </c>
    </row>
    <row r="22" spans="1:7" ht="18" hidden="1" customHeight="1" x14ac:dyDescent="0.3">
      <c r="A22" s="1110"/>
      <c r="B22" s="288"/>
      <c r="C22" s="447">
        <f t="shared" si="2"/>
        <v>0</v>
      </c>
      <c r="D22" s="447"/>
      <c r="E22" s="595"/>
      <c r="G22" s="10">
        <f t="shared" si="1"/>
        <v>0</v>
      </c>
    </row>
    <row r="23" spans="1:7" ht="18" hidden="1" customHeight="1" x14ac:dyDescent="0.3">
      <c r="A23" s="1110"/>
      <c r="B23" s="288"/>
      <c r="C23" s="447">
        <f t="shared" si="2"/>
        <v>0</v>
      </c>
      <c r="D23" s="447"/>
      <c r="E23" s="595"/>
      <c r="G23" s="10">
        <f t="shared" si="1"/>
        <v>0</v>
      </c>
    </row>
    <row r="24" spans="1:7" ht="18" hidden="1" customHeight="1" x14ac:dyDescent="0.3">
      <c r="A24" s="1110"/>
      <c r="B24" s="288"/>
      <c r="C24" s="447">
        <f t="shared" si="2"/>
        <v>0</v>
      </c>
      <c r="D24" s="447"/>
      <c r="E24" s="595"/>
      <c r="G24" s="10">
        <f t="shared" si="1"/>
        <v>0</v>
      </c>
    </row>
    <row r="25" spans="1:7" ht="18" hidden="1" customHeight="1" x14ac:dyDescent="0.3">
      <c r="A25" s="1110"/>
      <c r="B25" s="288"/>
      <c r="C25" s="447">
        <f t="shared" si="2"/>
        <v>0</v>
      </c>
      <c r="D25" s="447"/>
      <c r="E25" s="595"/>
      <c r="G25" s="10">
        <f t="shared" si="1"/>
        <v>0</v>
      </c>
    </row>
    <row r="26" spans="1:7" ht="18" hidden="1" customHeight="1" x14ac:dyDescent="0.3">
      <c r="A26" s="1110"/>
      <c r="B26" s="288"/>
      <c r="C26" s="447">
        <f t="shared" si="2"/>
        <v>0</v>
      </c>
      <c r="D26" s="447"/>
      <c r="E26" s="595"/>
      <c r="G26" s="10">
        <f t="shared" si="1"/>
        <v>0</v>
      </c>
    </row>
    <row r="27" spans="1:7" ht="18" hidden="1" customHeight="1" x14ac:dyDescent="0.3">
      <c r="A27" s="1110"/>
      <c r="B27" s="288"/>
      <c r="C27" s="447">
        <f t="shared" si="2"/>
        <v>0</v>
      </c>
      <c r="D27" s="447"/>
      <c r="E27" s="595"/>
      <c r="G27" s="10">
        <f t="shared" si="1"/>
        <v>0</v>
      </c>
    </row>
    <row r="28" spans="1:7" ht="18" hidden="1" customHeight="1" x14ac:dyDescent="0.3">
      <c r="A28" s="1110"/>
      <c r="B28" s="288"/>
      <c r="C28" s="447">
        <f t="shared" si="2"/>
        <v>0</v>
      </c>
      <c r="D28" s="447"/>
      <c r="E28" s="595"/>
      <c r="G28" s="10">
        <f t="shared" si="1"/>
        <v>0</v>
      </c>
    </row>
    <row r="29" spans="1:7" ht="18" customHeight="1" x14ac:dyDescent="0.3">
      <c r="A29" s="1114"/>
      <c r="B29" s="288" t="s">
        <v>742</v>
      </c>
      <c r="C29" s="447">
        <f>SUM(C19:C28)</f>
        <v>200000</v>
      </c>
      <c r="D29" s="447">
        <f>SUM(D19:D28)</f>
        <v>0</v>
      </c>
      <c r="E29" s="447">
        <f>SUM(E19:E28)</f>
        <v>200000</v>
      </c>
      <c r="G29" s="10">
        <f t="shared" si="1"/>
        <v>400000</v>
      </c>
    </row>
    <row r="30" spans="1:7" ht="18" hidden="1" customHeight="1" x14ac:dyDescent="0.3">
      <c r="A30" s="1112" t="s">
        <v>1088</v>
      </c>
      <c r="B30" s="288"/>
      <c r="C30" s="447">
        <f>SUM(D30:E30)</f>
        <v>0</v>
      </c>
      <c r="D30" s="447"/>
      <c r="E30" s="595"/>
      <c r="G30" s="10">
        <f t="shared" si="1"/>
        <v>0</v>
      </c>
    </row>
    <row r="31" spans="1:7" ht="18" hidden="1" customHeight="1" x14ac:dyDescent="0.3">
      <c r="A31" s="1110"/>
      <c r="B31" s="288"/>
      <c r="C31" s="447">
        <f t="shared" ref="C31:C39" si="3">SUM(D31:E31)</f>
        <v>0</v>
      </c>
      <c r="D31" s="447"/>
      <c r="E31" s="595"/>
      <c r="G31" s="10">
        <f t="shared" si="1"/>
        <v>0</v>
      </c>
    </row>
    <row r="32" spans="1:7" ht="18" hidden="1" customHeight="1" x14ac:dyDescent="0.3">
      <c r="A32" s="1110"/>
      <c r="B32" s="288"/>
      <c r="C32" s="447">
        <f t="shared" si="3"/>
        <v>0</v>
      </c>
      <c r="D32" s="447"/>
      <c r="E32" s="595"/>
      <c r="G32" s="10">
        <f t="shared" si="1"/>
        <v>0</v>
      </c>
    </row>
    <row r="33" spans="1:7" ht="18" hidden="1" customHeight="1" x14ac:dyDescent="0.3">
      <c r="A33" s="1110"/>
      <c r="B33" s="288"/>
      <c r="C33" s="447">
        <f t="shared" si="3"/>
        <v>0</v>
      </c>
      <c r="D33" s="447"/>
      <c r="E33" s="595"/>
      <c r="G33" s="10">
        <f t="shared" si="1"/>
        <v>0</v>
      </c>
    </row>
    <row r="34" spans="1:7" ht="18" hidden="1" customHeight="1" x14ac:dyDescent="0.3">
      <c r="A34" s="1110"/>
      <c r="B34" s="288"/>
      <c r="C34" s="447">
        <f t="shared" si="3"/>
        <v>0</v>
      </c>
      <c r="D34" s="447"/>
      <c r="E34" s="595"/>
      <c r="G34" s="10">
        <f t="shared" si="1"/>
        <v>0</v>
      </c>
    </row>
    <row r="35" spans="1:7" ht="18" hidden="1" customHeight="1" x14ac:dyDescent="0.3">
      <c r="A35" s="1110"/>
      <c r="B35" s="288"/>
      <c r="C35" s="447">
        <f t="shared" si="3"/>
        <v>0</v>
      </c>
      <c r="D35" s="447"/>
      <c r="E35" s="595"/>
      <c r="G35" s="10">
        <f t="shared" si="1"/>
        <v>0</v>
      </c>
    </row>
    <row r="36" spans="1:7" ht="18" hidden="1" customHeight="1" x14ac:dyDescent="0.3">
      <c r="A36" s="1110"/>
      <c r="B36" s="288"/>
      <c r="C36" s="447">
        <f t="shared" si="3"/>
        <v>0</v>
      </c>
      <c r="D36" s="447"/>
      <c r="E36" s="595"/>
      <c r="G36" s="10">
        <f t="shared" si="1"/>
        <v>0</v>
      </c>
    </row>
    <row r="37" spans="1:7" ht="18" hidden="1" customHeight="1" x14ac:dyDescent="0.3">
      <c r="A37" s="1110"/>
      <c r="B37" s="288"/>
      <c r="C37" s="447">
        <f t="shared" si="3"/>
        <v>0</v>
      </c>
      <c r="D37" s="447"/>
      <c r="E37" s="595"/>
      <c r="G37" s="10">
        <f t="shared" si="1"/>
        <v>0</v>
      </c>
    </row>
    <row r="38" spans="1:7" ht="18" hidden="1" customHeight="1" x14ac:dyDescent="0.3">
      <c r="A38" s="1110"/>
      <c r="B38" s="288"/>
      <c r="C38" s="447">
        <f t="shared" si="3"/>
        <v>0</v>
      </c>
      <c r="D38" s="447"/>
      <c r="E38" s="595"/>
      <c r="G38" s="10">
        <f t="shared" si="1"/>
        <v>0</v>
      </c>
    </row>
    <row r="39" spans="1:7" ht="18" hidden="1" customHeight="1" x14ac:dyDescent="0.3">
      <c r="A39" s="1110"/>
      <c r="B39" s="288"/>
      <c r="C39" s="447">
        <f t="shared" si="3"/>
        <v>0</v>
      </c>
      <c r="D39" s="447"/>
      <c r="E39" s="595"/>
      <c r="G39" s="10">
        <f t="shared" si="1"/>
        <v>0</v>
      </c>
    </row>
    <row r="40" spans="1:7" ht="18" hidden="1" customHeight="1" x14ac:dyDescent="0.3">
      <c r="A40" s="1114"/>
      <c r="B40" s="288" t="s">
        <v>742</v>
      </c>
      <c r="C40" s="447">
        <f>SUM(C30:C39)</f>
        <v>0</v>
      </c>
      <c r="D40" s="447">
        <f>SUM(D30:D39)</f>
        <v>0</v>
      </c>
      <c r="E40" s="447">
        <f>SUM(E30:E39)</f>
        <v>0</v>
      </c>
      <c r="G40" s="10">
        <f t="shared" si="1"/>
        <v>0</v>
      </c>
    </row>
    <row r="41" spans="1:7" ht="18" hidden="1" customHeight="1" x14ac:dyDescent="0.3">
      <c r="A41" s="1112" t="s">
        <v>1089</v>
      </c>
      <c r="B41" s="288"/>
      <c r="C41" s="447">
        <f>SUM(D41:E41)</f>
        <v>0</v>
      </c>
      <c r="D41" s="447"/>
      <c r="E41" s="595"/>
      <c r="G41" s="10">
        <f t="shared" si="1"/>
        <v>0</v>
      </c>
    </row>
    <row r="42" spans="1:7" ht="18" hidden="1" customHeight="1" x14ac:dyDescent="0.3">
      <c r="A42" s="1110"/>
      <c r="B42" s="288"/>
      <c r="C42" s="447">
        <f t="shared" ref="C42:C50" si="4">SUM(D42:E42)</f>
        <v>0</v>
      </c>
      <c r="D42" s="447"/>
      <c r="E42" s="595"/>
      <c r="G42" s="10">
        <f t="shared" si="1"/>
        <v>0</v>
      </c>
    </row>
    <row r="43" spans="1:7" ht="18" hidden="1" customHeight="1" x14ac:dyDescent="0.3">
      <c r="A43" s="1110"/>
      <c r="B43" s="288"/>
      <c r="C43" s="447">
        <f t="shared" si="4"/>
        <v>0</v>
      </c>
      <c r="D43" s="447"/>
      <c r="E43" s="595"/>
      <c r="G43" s="10">
        <f t="shared" si="1"/>
        <v>0</v>
      </c>
    </row>
    <row r="44" spans="1:7" ht="18" hidden="1" customHeight="1" x14ac:dyDescent="0.3">
      <c r="A44" s="1110"/>
      <c r="B44" s="288"/>
      <c r="C44" s="447">
        <f t="shared" si="4"/>
        <v>0</v>
      </c>
      <c r="D44" s="447"/>
      <c r="E44" s="595"/>
      <c r="G44" s="10">
        <f t="shared" si="1"/>
        <v>0</v>
      </c>
    </row>
    <row r="45" spans="1:7" ht="18" hidden="1" customHeight="1" x14ac:dyDescent="0.3">
      <c r="A45" s="1110"/>
      <c r="B45" s="288"/>
      <c r="C45" s="447">
        <f t="shared" si="4"/>
        <v>0</v>
      </c>
      <c r="D45" s="447"/>
      <c r="E45" s="595"/>
      <c r="G45" s="10">
        <f t="shared" si="1"/>
        <v>0</v>
      </c>
    </row>
    <row r="46" spans="1:7" ht="18" hidden="1" customHeight="1" x14ac:dyDescent="0.3">
      <c r="A46" s="1110"/>
      <c r="B46" s="288"/>
      <c r="C46" s="447">
        <f t="shared" si="4"/>
        <v>0</v>
      </c>
      <c r="D46" s="447"/>
      <c r="E46" s="595"/>
      <c r="G46" s="10">
        <f t="shared" si="1"/>
        <v>0</v>
      </c>
    </row>
    <row r="47" spans="1:7" ht="18" hidden="1" customHeight="1" x14ac:dyDescent="0.3">
      <c r="A47" s="1110"/>
      <c r="B47" s="288"/>
      <c r="C47" s="447">
        <f t="shared" si="4"/>
        <v>0</v>
      </c>
      <c r="D47" s="447"/>
      <c r="E47" s="595"/>
      <c r="G47" s="10">
        <f t="shared" si="1"/>
        <v>0</v>
      </c>
    </row>
    <row r="48" spans="1:7" ht="18" hidden="1" customHeight="1" x14ac:dyDescent="0.3">
      <c r="A48" s="1110"/>
      <c r="B48" s="288"/>
      <c r="C48" s="447">
        <f t="shared" si="4"/>
        <v>0</v>
      </c>
      <c r="D48" s="447"/>
      <c r="E48" s="595"/>
      <c r="G48" s="10">
        <f t="shared" si="1"/>
        <v>0</v>
      </c>
    </row>
    <row r="49" spans="1:11" ht="18" hidden="1" customHeight="1" x14ac:dyDescent="0.3">
      <c r="A49" s="1110"/>
      <c r="B49" s="288"/>
      <c r="C49" s="447">
        <f t="shared" si="4"/>
        <v>0</v>
      </c>
      <c r="D49" s="447"/>
      <c r="E49" s="595"/>
      <c r="G49" s="10">
        <f t="shared" si="1"/>
        <v>0</v>
      </c>
    </row>
    <row r="50" spans="1:11" ht="18" hidden="1" customHeight="1" x14ac:dyDescent="0.3">
      <c r="A50" s="1110"/>
      <c r="B50" s="288"/>
      <c r="C50" s="447">
        <f t="shared" si="4"/>
        <v>0</v>
      </c>
      <c r="D50" s="447"/>
      <c r="E50" s="595"/>
      <c r="G50" s="10">
        <f t="shared" si="1"/>
        <v>0</v>
      </c>
    </row>
    <row r="51" spans="1:11" ht="18" hidden="1" customHeight="1" x14ac:dyDescent="0.3">
      <c r="A51" s="1114"/>
      <c r="B51" s="288" t="s">
        <v>742</v>
      </c>
      <c r="C51" s="447">
        <f>SUM(C41:C50)</f>
        <v>0</v>
      </c>
      <c r="D51" s="447">
        <f>SUM(D41:D50)</f>
        <v>0</v>
      </c>
      <c r="E51" s="447">
        <f>SUM(E41:E50)</f>
        <v>0</v>
      </c>
      <c r="G51" s="10">
        <f t="shared" si="1"/>
        <v>0</v>
      </c>
    </row>
    <row r="52" spans="1:11" ht="18" hidden="1" customHeight="1" x14ac:dyDescent="0.3">
      <c r="A52" s="1112" t="s">
        <v>1090</v>
      </c>
      <c r="B52" s="288"/>
      <c r="C52" s="447">
        <f>SUM(D52:E52)</f>
        <v>0</v>
      </c>
      <c r="D52" s="447"/>
      <c r="E52" s="595"/>
      <c r="G52" s="10">
        <f t="shared" si="1"/>
        <v>0</v>
      </c>
    </row>
    <row r="53" spans="1:11" ht="18" hidden="1" customHeight="1" x14ac:dyDescent="0.3">
      <c r="A53" s="1110"/>
      <c r="B53" s="288"/>
      <c r="C53" s="447">
        <f t="shared" ref="C53:C61" si="5">SUM(D53:E53)</f>
        <v>0</v>
      </c>
      <c r="D53" s="447"/>
      <c r="E53" s="595"/>
      <c r="G53" s="10">
        <f t="shared" si="1"/>
        <v>0</v>
      </c>
    </row>
    <row r="54" spans="1:11" ht="18" hidden="1" customHeight="1" x14ac:dyDescent="0.3">
      <c r="A54" s="1110"/>
      <c r="B54" s="288"/>
      <c r="C54" s="447">
        <f t="shared" si="5"/>
        <v>0</v>
      </c>
      <c r="D54" s="447"/>
      <c r="E54" s="595"/>
      <c r="G54" s="10">
        <f t="shared" si="1"/>
        <v>0</v>
      </c>
    </row>
    <row r="55" spans="1:11" ht="18" hidden="1" customHeight="1" x14ac:dyDescent="0.3">
      <c r="A55" s="1110"/>
      <c r="B55" s="288"/>
      <c r="C55" s="447">
        <f t="shared" si="5"/>
        <v>0</v>
      </c>
      <c r="D55" s="447"/>
      <c r="E55" s="595"/>
      <c r="G55" s="10">
        <f t="shared" si="1"/>
        <v>0</v>
      </c>
    </row>
    <row r="56" spans="1:11" ht="18" hidden="1" customHeight="1" x14ac:dyDescent="0.3">
      <c r="A56" s="1110"/>
      <c r="B56" s="288"/>
      <c r="C56" s="447">
        <f t="shared" si="5"/>
        <v>0</v>
      </c>
      <c r="D56" s="447"/>
      <c r="E56" s="595"/>
      <c r="G56" s="10">
        <f t="shared" si="1"/>
        <v>0</v>
      </c>
    </row>
    <row r="57" spans="1:11" ht="18" hidden="1" customHeight="1" x14ac:dyDescent="0.3">
      <c r="A57" s="1110"/>
      <c r="B57" s="288"/>
      <c r="C57" s="447">
        <f t="shared" si="5"/>
        <v>0</v>
      </c>
      <c r="D57" s="447"/>
      <c r="E57" s="595"/>
      <c r="G57" s="10">
        <f t="shared" si="1"/>
        <v>0</v>
      </c>
    </row>
    <row r="58" spans="1:11" ht="18" hidden="1" customHeight="1" x14ac:dyDescent="0.3">
      <c r="A58" s="1110"/>
      <c r="B58" s="288"/>
      <c r="C58" s="447">
        <f t="shared" si="5"/>
        <v>0</v>
      </c>
      <c r="D58" s="447"/>
      <c r="E58" s="595"/>
      <c r="G58" s="10">
        <f t="shared" si="1"/>
        <v>0</v>
      </c>
    </row>
    <row r="59" spans="1:11" ht="18" hidden="1" customHeight="1" x14ac:dyDescent="0.3">
      <c r="A59" s="1110"/>
      <c r="B59" s="288"/>
      <c r="C59" s="447">
        <f t="shared" si="5"/>
        <v>0</v>
      </c>
      <c r="D59" s="447"/>
      <c r="E59" s="595"/>
      <c r="G59" s="10">
        <f t="shared" si="1"/>
        <v>0</v>
      </c>
    </row>
    <row r="60" spans="1:11" ht="18" hidden="1" customHeight="1" x14ac:dyDescent="0.3">
      <c r="A60" s="1110"/>
      <c r="B60" s="288"/>
      <c r="C60" s="447">
        <f t="shared" si="5"/>
        <v>0</v>
      </c>
      <c r="D60" s="447"/>
      <c r="E60" s="595"/>
      <c r="G60" s="10">
        <f t="shared" si="1"/>
        <v>0</v>
      </c>
    </row>
    <row r="61" spans="1:11" ht="18" hidden="1" customHeight="1" x14ac:dyDescent="0.3">
      <c r="A61" s="1110"/>
      <c r="B61" s="288"/>
      <c r="C61" s="447">
        <f t="shared" si="5"/>
        <v>0</v>
      </c>
      <c r="D61" s="447"/>
      <c r="E61" s="595"/>
      <c r="G61" s="10">
        <f t="shared" si="1"/>
        <v>0</v>
      </c>
    </row>
    <row r="62" spans="1:11" ht="18" hidden="1" customHeight="1" x14ac:dyDescent="0.3">
      <c r="A62" s="1114"/>
      <c r="B62" s="288" t="s">
        <v>742</v>
      </c>
      <c r="C62" s="447">
        <f>SUM(C52:C61)</f>
        <v>0</v>
      </c>
      <c r="D62" s="447">
        <f>SUM(D52:D61)</f>
        <v>0</v>
      </c>
      <c r="E62" s="447">
        <f>SUM(E52:E61)</f>
        <v>0</v>
      </c>
      <c r="G62" s="10">
        <f t="shared" si="1"/>
        <v>0</v>
      </c>
    </row>
    <row r="63" spans="1:11" ht="241.15" customHeight="1" x14ac:dyDescent="0.3">
      <c r="A63" s="1112" t="s">
        <v>1091</v>
      </c>
      <c r="B63" s="932" t="s">
        <v>1275</v>
      </c>
      <c r="C63" s="934">
        <f>D63+E63</f>
        <v>51180</v>
      </c>
      <c r="D63" s="934"/>
      <c r="E63" s="935">
        <v>51180</v>
      </c>
      <c r="G63" s="10">
        <f t="shared" si="1"/>
        <v>102360</v>
      </c>
      <c r="K63" s="938"/>
    </row>
    <row r="64" spans="1:11" ht="237" customHeight="1" x14ac:dyDescent="0.3">
      <c r="A64" s="1110"/>
      <c r="B64" s="932" t="s">
        <v>1276</v>
      </c>
      <c r="C64" s="934">
        <f>D64+E64</f>
        <v>3572212</v>
      </c>
      <c r="D64" s="934"/>
      <c r="E64" s="935">
        <v>3572212</v>
      </c>
      <c r="G64" s="10">
        <f t="shared" si="1"/>
        <v>7144424</v>
      </c>
    </row>
    <row r="65" spans="1:7" ht="18" hidden="1" customHeight="1" x14ac:dyDescent="0.3">
      <c r="A65" s="1110"/>
      <c r="B65" s="288"/>
      <c r="C65" s="447">
        <f t="shared" ref="C65:C72" si="6">SUM(D65:E65)</f>
        <v>0</v>
      </c>
      <c r="D65" s="447"/>
      <c r="E65" s="595"/>
      <c r="G65" s="10">
        <f t="shared" si="1"/>
        <v>0</v>
      </c>
    </row>
    <row r="66" spans="1:7" ht="18" hidden="1" customHeight="1" x14ac:dyDescent="0.3">
      <c r="A66" s="1110"/>
      <c r="B66" s="288"/>
      <c r="C66" s="447">
        <f t="shared" si="6"/>
        <v>0</v>
      </c>
      <c r="D66" s="447"/>
      <c r="E66" s="595"/>
      <c r="G66" s="10">
        <f t="shared" si="1"/>
        <v>0</v>
      </c>
    </row>
    <row r="67" spans="1:7" ht="18" hidden="1" customHeight="1" x14ac:dyDescent="0.3">
      <c r="A67" s="1110"/>
      <c r="B67" s="288"/>
      <c r="C67" s="447">
        <f t="shared" si="6"/>
        <v>0</v>
      </c>
      <c r="D67" s="447"/>
      <c r="E67" s="595"/>
      <c r="G67" s="10">
        <f t="shared" si="1"/>
        <v>0</v>
      </c>
    </row>
    <row r="68" spans="1:7" ht="18" hidden="1" customHeight="1" x14ac:dyDescent="0.3">
      <c r="A68" s="1110"/>
      <c r="B68" s="288"/>
      <c r="C68" s="447">
        <f t="shared" si="6"/>
        <v>0</v>
      </c>
      <c r="D68" s="447"/>
      <c r="E68" s="595"/>
      <c r="G68" s="10">
        <f t="shared" si="1"/>
        <v>0</v>
      </c>
    </row>
    <row r="69" spans="1:7" ht="18" hidden="1" customHeight="1" x14ac:dyDescent="0.3">
      <c r="A69" s="1110"/>
      <c r="B69" s="288"/>
      <c r="C69" s="447">
        <f t="shared" si="6"/>
        <v>0</v>
      </c>
      <c r="D69" s="447"/>
      <c r="E69" s="595"/>
      <c r="G69" s="10">
        <f t="shared" si="1"/>
        <v>0</v>
      </c>
    </row>
    <row r="70" spans="1:7" ht="18" hidden="1" customHeight="1" x14ac:dyDescent="0.3">
      <c r="A70" s="1110"/>
      <c r="B70" s="288"/>
      <c r="C70" s="447">
        <f t="shared" si="6"/>
        <v>0</v>
      </c>
      <c r="D70" s="447"/>
      <c r="E70" s="595"/>
      <c r="G70" s="10">
        <f t="shared" si="1"/>
        <v>0</v>
      </c>
    </row>
    <row r="71" spans="1:7" ht="18" hidden="1" customHeight="1" x14ac:dyDescent="0.3">
      <c r="A71" s="1110"/>
      <c r="B71" s="288"/>
      <c r="C71" s="447">
        <f t="shared" si="6"/>
        <v>0</v>
      </c>
      <c r="D71" s="447"/>
      <c r="E71" s="595"/>
      <c r="G71" s="10">
        <f t="shared" si="1"/>
        <v>0</v>
      </c>
    </row>
    <row r="72" spans="1:7" ht="18" hidden="1" customHeight="1" x14ac:dyDescent="0.3">
      <c r="A72" s="1110"/>
      <c r="B72" s="288"/>
      <c r="C72" s="447">
        <f t="shared" si="6"/>
        <v>0</v>
      </c>
      <c r="D72" s="447"/>
      <c r="E72" s="595"/>
      <c r="G72" s="10">
        <f t="shared" si="1"/>
        <v>0</v>
      </c>
    </row>
    <row r="73" spans="1:7" x14ac:dyDescent="0.3">
      <c r="A73" s="1114"/>
      <c r="B73" s="288" t="s">
        <v>742</v>
      </c>
      <c r="C73" s="447">
        <f>SUM(C63:C72)</f>
        <v>3623392</v>
      </c>
      <c r="D73" s="447">
        <f>SUM(D63:D72)</f>
        <v>0</v>
      </c>
      <c r="E73" s="447">
        <f>SUM(E63:E72)</f>
        <v>3623392</v>
      </c>
      <c r="G73" s="10">
        <f t="shared" ref="G73:G136" si="7">SUM(C73:E73)</f>
        <v>7246784</v>
      </c>
    </row>
    <row r="74" spans="1:7" ht="18" hidden="1" customHeight="1" x14ac:dyDescent="0.3">
      <c r="A74" s="1112" t="s">
        <v>1092</v>
      </c>
      <c r="B74" s="288"/>
      <c r="C74" s="447">
        <f>SUM(D74:E74)</f>
        <v>0</v>
      </c>
      <c r="D74" s="447"/>
      <c r="E74" s="595"/>
      <c r="G74" s="10">
        <f t="shared" si="7"/>
        <v>0</v>
      </c>
    </row>
    <row r="75" spans="1:7" ht="18" hidden="1" customHeight="1" x14ac:dyDescent="0.3">
      <c r="A75" s="1110"/>
      <c r="B75" s="288"/>
      <c r="C75" s="447">
        <f t="shared" ref="C75:C83" si="8">SUM(D75:E75)</f>
        <v>0</v>
      </c>
      <c r="D75" s="447"/>
      <c r="E75" s="595"/>
      <c r="G75" s="10">
        <f t="shared" si="7"/>
        <v>0</v>
      </c>
    </row>
    <row r="76" spans="1:7" ht="18" hidden="1" customHeight="1" x14ac:dyDescent="0.3">
      <c r="A76" s="1110"/>
      <c r="B76" s="288"/>
      <c r="C76" s="447">
        <f t="shared" si="8"/>
        <v>0</v>
      </c>
      <c r="D76" s="447"/>
      <c r="E76" s="595"/>
      <c r="G76" s="10">
        <f t="shared" si="7"/>
        <v>0</v>
      </c>
    </row>
    <row r="77" spans="1:7" ht="18" hidden="1" customHeight="1" x14ac:dyDescent="0.3">
      <c r="A77" s="1110"/>
      <c r="B77" s="288"/>
      <c r="C77" s="447">
        <f t="shared" si="8"/>
        <v>0</v>
      </c>
      <c r="D77" s="447"/>
      <c r="E77" s="595"/>
      <c r="G77" s="10">
        <f t="shared" si="7"/>
        <v>0</v>
      </c>
    </row>
    <row r="78" spans="1:7" ht="18" hidden="1" customHeight="1" x14ac:dyDescent="0.3">
      <c r="A78" s="1110"/>
      <c r="B78" s="288"/>
      <c r="C78" s="447">
        <f t="shared" si="8"/>
        <v>0</v>
      </c>
      <c r="D78" s="447"/>
      <c r="E78" s="595"/>
      <c r="G78" s="10">
        <f t="shared" si="7"/>
        <v>0</v>
      </c>
    </row>
    <row r="79" spans="1:7" ht="18" hidden="1" customHeight="1" x14ac:dyDescent="0.3">
      <c r="A79" s="1110"/>
      <c r="B79" s="288"/>
      <c r="C79" s="447">
        <f t="shared" si="8"/>
        <v>0</v>
      </c>
      <c r="D79" s="447"/>
      <c r="E79" s="595"/>
      <c r="G79" s="10">
        <f t="shared" si="7"/>
        <v>0</v>
      </c>
    </row>
    <row r="80" spans="1:7" ht="18" hidden="1" customHeight="1" x14ac:dyDescent="0.3">
      <c r="A80" s="1110"/>
      <c r="B80" s="288"/>
      <c r="C80" s="447">
        <f t="shared" si="8"/>
        <v>0</v>
      </c>
      <c r="D80" s="447"/>
      <c r="E80" s="595"/>
      <c r="G80" s="10">
        <f t="shared" si="7"/>
        <v>0</v>
      </c>
    </row>
    <row r="81" spans="1:7" ht="18" hidden="1" customHeight="1" x14ac:dyDescent="0.3">
      <c r="A81" s="1110"/>
      <c r="B81" s="288"/>
      <c r="C81" s="447">
        <f t="shared" si="8"/>
        <v>0</v>
      </c>
      <c r="D81" s="447"/>
      <c r="E81" s="595"/>
      <c r="G81" s="10">
        <f t="shared" si="7"/>
        <v>0</v>
      </c>
    </row>
    <row r="82" spans="1:7" ht="18" hidden="1" customHeight="1" x14ac:dyDescent="0.3">
      <c r="A82" s="1110"/>
      <c r="B82" s="288"/>
      <c r="C82" s="447">
        <f t="shared" si="8"/>
        <v>0</v>
      </c>
      <c r="D82" s="447"/>
      <c r="E82" s="595"/>
      <c r="G82" s="10">
        <f t="shared" si="7"/>
        <v>0</v>
      </c>
    </row>
    <row r="83" spans="1:7" ht="18" hidden="1" customHeight="1" x14ac:dyDescent="0.3">
      <c r="A83" s="1110"/>
      <c r="B83" s="288"/>
      <c r="C83" s="447">
        <f t="shared" si="8"/>
        <v>0</v>
      </c>
      <c r="D83" s="447"/>
      <c r="E83" s="595"/>
      <c r="G83" s="10">
        <f t="shared" si="7"/>
        <v>0</v>
      </c>
    </row>
    <row r="84" spans="1:7" ht="18" hidden="1" customHeight="1" x14ac:dyDescent="0.3">
      <c r="A84" s="1114"/>
      <c r="B84" s="288" t="s">
        <v>742</v>
      </c>
      <c r="C84" s="447">
        <f>SUM(C74:C83)</f>
        <v>0</v>
      </c>
      <c r="D84" s="447">
        <f>SUM(D74:D83)</f>
        <v>0</v>
      </c>
      <c r="E84" s="447">
        <f>SUM(E74:E83)</f>
        <v>0</v>
      </c>
      <c r="G84" s="10">
        <f t="shared" si="7"/>
        <v>0</v>
      </c>
    </row>
    <row r="85" spans="1:7" ht="18" hidden="1" customHeight="1" x14ac:dyDescent="0.3">
      <c r="A85" s="1112" t="s">
        <v>1093</v>
      </c>
      <c r="B85" s="288"/>
      <c r="C85" s="447">
        <f>SUM(D85:E85)</f>
        <v>0</v>
      </c>
      <c r="D85" s="447"/>
      <c r="E85" s="595"/>
      <c r="G85" s="10">
        <f t="shared" si="7"/>
        <v>0</v>
      </c>
    </row>
    <row r="86" spans="1:7" ht="18" hidden="1" customHeight="1" x14ac:dyDescent="0.3">
      <c r="A86" s="1110"/>
      <c r="B86" s="288"/>
      <c r="C86" s="447">
        <f t="shared" ref="C86:C94" si="9">SUM(D86:E86)</f>
        <v>0</v>
      </c>
      <c r="D86" s="447"/>
      <c r="E86" s="595"/>
      <c r="G86" s="10">
        <f t="shared" si="7"/>
        <v>0</v>
      </c>
    </row>
    <row r="87" spans="1:7" ht="18" hidden="1" customHeight="1" x14ac:dyDescent="0.3">
      <c r="A87" s="1110"/>
      <c r="B87" s="288"/>
      <c r="C87" s="447">
        <f t="shared" si="9"/>
        <v>0</v>
      </c>
      <c r="D87" s="447"/>
      <c r="E87" s="595"/>
      <c r="G87" s="10">
        <f t="shared" si="7"/>
        <v>0</v>
      </c>
    </row>
    <row r="88" spans="1:7" ht="18" hidden="1" customHeight="1" x14ac:dyDescent="0.3">
      <c r="A88" s="1110"/>
      <c r="B88" s="288"/>
      <c r="C88" s="447">
        <f t="shared" si="9"/>
        <v>0</v>
      </c>
      <c r="D88" s="447"/>
      <c r="E88" s="595"/>
      <c r="G88" s="10">
        <f t="shared" si="7"/>
        <v>0</v>
      </c>
    </row>
    <row r="89" spans="1:7" ht="18" hidden="1" customHeight="1" x14ac:dyDescent="0.3">
      <c r="A89" s="1110"/>
      <c r="B89" s="288"/>
      <c r="C89" s="447">
        <f t="shared" si="9"/>
        <v>0</v>
      </c>
      <c r="D89" s="447"/>
      <c r="E89" s="595"/>
      <c r="G89" s="10">
        <f t="shared" si="7"/>
        <v>0</v>
      </c>
    </row>
    <row r="90" spans="1:7" ht="18" hidden="1" customHeight="1" x14ac:dyDescent="0.3">
      <c r="A90" s="1110"/>
      <c r="B90" s="288"/>
      <c r="C90" s="447">
        <f t="shared" si="9"/>
        <v>0</v>
      </c>
      <c r="D90" s="447"/>
      <c r="E90" s="595"/>
      <c r="G90" s="10">
        <f t="shared" si="7"/>
        <v>0</v>
      </c>
    </row>
    <row r="91" spans="1:7" ht="18" hidden="1" customHeight="1" x14ac:dyDescent="0.3">
      <c r="A91" s="1110"/>
      <c r="B91" s="288"/>
      <c r="C91" s="447">
        <f t="shared" si="9"/>
        <v>0</v>
      </c>
      <c r="D91" s="447"/>
      <c r="E91" s="595"/>
      <c r="G91" s="10">
        <f t="shared" si="7"/>
        <v>0</v>
      </c>
    </row>
    <row r="92" spans="1:7" ht="18" hidden="1" customHeight="1" x14ac:dyDescent="0.3">
      <c r="A92" s="1110"/>
      <c r="B92" s="288"/>
      <c r="C92" s="447">
        <f t="shared" si="9"/>
        <v>0</v>
      </c>
      <c r="D92" s="447"/>
      <c r="E92" s="595"/>
      <c r="G92" s="10">
        <f t="shared" si="7"/>
        <v>0</v>
      </c>
    </row>
    <row r="93" spans="1:7" ht="18" hidden="1" customHeight="1" x14ac:dyDescent="0.3">
      <c r="A93" s="1110"/>
      <c r="B93" s="288"/>
      <c r="C93" s="447">
        <f t="shared" si="9"/>
        <v>0</v>
      </c>
      <c r="D93" s="447"/>
      <c r="E93" s="595"/>
      <c r="G93" s="10">
        <f t="shared" si="7"/>
        <v>0</v>
      </c>
    </row>
    <row r="94" spans="1:7" ht="18" hidden="1" customHeight="1" x14ac:dyDescent="0.3">
      <c r="A94" s="1110"/>
      <c r="B94" s="288"/>
      <c r="C94" s="447">
        <f t="shared" si="9"/>
        <v>0</v>
      </c>
      <c r="D94" s="447"/>
      <c r="E94" s="595"/>
      <c r="G94" s="10">
        <f t="shared" si="7"/>
        <v>0</v>
      </c>
    </row>
    <row r="95" spans="1:7" ht="18" hidden="1" customHeight="1" x14ac:dyDescent="0.3">
      <c r="A95" s="1114"/>
      <c r="B95" s="288" t="s">
        <v>742</v>
      </c>
      <c r="C95" s="447">
        <f>SUM(C85:C94)</f>
        <v>0</v>
      </c>
      <c r="D95" s="447">
        <f>SUM(D85:D94)</f>
        <v>0</v>
      </c>
      <c r="E95" s="447">
        <f>SUM(E85:E94)</f>
        <v>0</v>
      </c>
      <c r="G95" s="10">
        <f t="shared" si="7"/>
        <v>0</v>
      </c>
    </row>
    <row r="96" spans="1:7" ht="18" hidden="1" customHeight="1" x14ac:dyDescent="0.3">
      <c r="A96" s="1112" t="s">
        <v>1094</v>
      </c>
      <c r="B96" s="288"/>
      <c r="C96" s="447">
        <f>SUM(D96:E96)</f>
        <v>0</v>
      </c>
      <c r="D96" s="447"/>
      <c r="E96" s="595"/>
      <c r="G96" s="10">
        <f t="shared" si="7"/>
        <v>0</v>
      </c>
    </row>
    <row r="97" spans="1:7" ht="18" hidden="1" customHeight="1" x14ac:dyDescent="0.3">
      <c r="A97" s="1110"/>
      <c r="B97" s="288"/>
      <c r="C97" s="447">
        <f t="shared" ref="C97:C105" si="10">SUM(D97:E97)</f>
        <v>0</v>
      </c>
      <c r="D97" s="447"/>
      <c r="E97" s="595"/>
      <c r="G97" s="10">
        <f t="shared" si="7"/>
        <v>0</v>
      </c>
    </row>
    <row r="98" spans="1:7" ht="18" hidden="1" customHeight="1" x14ac:dyDescent="0.3">
      <c r="A98" s="1110"/>
      <c r="B98" s="288"/>
      <c r="C98" s="447">
        <f t="shared" si="10"/>
        <v>0</v>
      </c>
      <c r="D98" s="447"/>
      <c r="E98" s="595"/>
      <c r="G98" s="10">
        <f t="shared" si="7"/>
        <v>0</v>
      </c>
    </row>
    <row r="99" spans="1:7" ht="18" hidden="1" customHeight="1" x14ac:dyDescent="0.3">
      <c r="A99" s="1110"/>
      <c r="B99" s="288"/>
      <c r="C99" s="447">
        <f t="shared" si="10"/>
        <v>0</v>
      </c>
      <c r="D99" s="447"/>
      <c r="E99" s="595"/>
      <c r="G99" s="10">
        <f t="shared" si="7"/>
        <v>0</v>
      </c>
    </row>
    <row r="100" spans="1:7" ht="18" hidden="1" customHeight="1" x14ac:dyDescent="0.3">
      <c r="A100" s="1110"/>
      <c r="B100" s="288"/>
      <c r="C100" s="447">
        <f t="shared" si="10"/>
        <v>0</v>
      </c>
      <c r="D100" s="447"/>
      <c r="E100" s="595"/>
      <c r="G100" s="10">
        <f t="shared" si="7"/>
        <v>0</v>
      </c>
    </row>
    <row r="101" spans="1:7" ht="18" hidden="1" customHeight="1" x14ac:dyDescent="0.3">
      <c r="A101" s="1110"/>
      <c r="B101" s="288"/>
      <c r="C101" s="447">
        <f t="shared" si="10"/>
        <v>0</v>
      </c>
      <c r="D101" s="447"/>
      <c r="E101" s="595"/>
      <c r="G101" s="10">
        <f t="shared" si="7"/>
        <v>0</v>
      </c>
    </row>
    <row r="102" spans="1:7" ht="18" hidden="1" customHeight="1" x14ac:dyDescent="0.3">
      <c r="A102" s="1110"/>
      <c r="B102" s="288"/>
      <c r="C102" s="447">
        <f t="shared" si="10"/>
        <v>0</v>
      </c>
      <c r="D102" s="447"/>
      <c r="E102" s="595"/>
      <c r="G102" s="10">
        <f t="shared" si="7"/>
        <v>0</v>
      </c>
    </row>
    <row r="103" spans="1:7" ht="18" hidden="1" customHeight="1" x14ac:dyDescent="0.3">
      <c r="A103" s="1110"/>
      <c r="B103" s="288"/>
      <c r="C103" s="447">
        <f t="shared" si="10"/>
        <v>0</v>
      </c>
      <c r="D103" s="447"/>
      <c r="E103" s="595"/>
      <c r="G103" s="10">
        <f t="shared" si="7"/>
        <v>0</v>
      </c>
    </row>
    <row r="104" spans="1:7" ht="18" hidden="1" customHeight="1" x14ac:dyDescent="0.3">
      <c r="A104" s="1110"/>
      <c r="B104" s="288"/>
      <c r="C104" s="447">
        <f t="shared" si="10"/>
        <v>0</v>
      </c>
      <c r="D104" s="447"/>
      <c r="E104" s="595"/>
      <c r="G104" s="10">
        <f t="shared" si="7"/>
        <v>0</v>
      </c>
    </row>
    <row r="105" spans="1:7" ht="18" hidden="1" customHeight="1" x14ac:dyDescent="0.3">
      <c r="A105" s="1110"/>
      <c r="B105" s="288"/>
      <c r="C105" s="447">
        <f t="shared" si="10"/>
        <v>0</v>
      </c>
      <c r="D105" s="447"/>
      <c r="E105" s="595"/>
      <c r="G105" s="10">
        <f t="shared" si="7"/>
        <v>0</v>
      </c>
    </row>
    <row r="106" spans="1:7" ht="18" hidden="1" customHeight="1" x14ac:dyDescent="0.3">
      <c r="A106" s="1114"/>
      <c r="B106" s="288" t="s">
        <v>742</v>
      </c>
      <c r="C106" s="447">
        <f>SUM(C96:C105)</f>
        <v>0</v>
      </c>
      <c r="D106" s="447">
        <f>SUM(D96:D105)</f>
        <v>0</v>
      </c>
      <c r="E106" s="447">
        <f>SUM(E96:E105)</f>
        <v>0</v>
      </c>
      <c r="G106" s="10">
        <f t="shared" si="7"/>
        <v>0</v>
      </c>
    </row>
    <row r="107" spans="1:7" ht="18" hidden="1" customHeight="1" x14ac:dyDescent="0.3">
      <c r="A107" s="1112" t="s">
        <v>1095</v>
      </c>
      <c r="B107" s="288"/>
      <c r="C107" s="447">
        <f>SUM(D107:E107)</f>
        <v>0</v>
      </c>
      <c r="D107" s="447"/>
      <c r="E107" s="595"/>
      <c r="G107" s="10">
        <f t="shared" si="7"/>
        <v>0</v>
      </c>
    </row>
    <row r="108" spans="1:7" ht="18" hidden="1" customHeight="1" x14ac:dyDescent="0.3">
      <c r="A108" s="1110"/>
      <c r="B108" s="288"/>
      <c r="C108" s="447">
        <f t="shared" ref="C108:C116" si="11">SUM(D108:E108)</f>
        <v>0</v>
      </c>
      <c r="D108" s="447"/>
      <c r="E108" s="595"/>
      <c r="G108" s="10">
        <f t="shared" si="7"/>
        <v>0</v>
      </c>
    </row>
    <row r="109" spans="1:7" ht="18" hidden="1" customHeight="1" x14ac:dyDescent="0.3">
      <c r="A109" s="1110"/>
      <c r="B109" s="288"/>
      <c r="C109" s="447">
        <f t="shared" si="11"/>
        <v>0</v>
      </c>
      <c r="D109" s="447"/>
      <c r="E109" s="595"/>
      <c r="G109" s="10">
        <f t="shared" si="7"/>
        <v>0</v>
      </c>
    </row>
    <row r="110" spans="1:7" ht="18" hidden="1" customHeight="1" x14ac:dyDescent="0.3">
      <c r="A110" s="1110"/>
      <c r="B110" s="288"/>
      <c r="C110" s="447">
        <f t="shared" si="11"/>
        <v>0</v>
      </c>
      <c r="D110" s="447"/>
      <c r="E110" s="595"/>
      <c r="G110" s="10">
        <f t="shared" si="7"/>
        <v>0</v>
      </c>
    </row>
    <row r="111" spans="1:7" ht="18" hidden="1" customHeight="1" x14ac:dyDescent="0.3">
      <c r="A111" s="1110"/>
      <c r="B111" s="288"/>
      <c r="C111" s="447">
        <f t="shared" si="11"/>
        <v>0</v>
      </c>
      <c r="D111" s="447"/>
      <c r="E111" s="595"/>
      <c r="G111" s="10">
        <f t="shared" si="7"/>
        <v>0</v>
      </c>
    </row>
    <row r="112" spans="1:7" ht="18" hidden="1" customHeight="1" x14ac:dyDescent="0.3">
      <c r="A112" s="1110"/>
      <c r="B112" s="288"/>
      <c r="C112" s="447">
        <f t="shared" si="11"/>
        <v>0</v>
      </c>
      <c r="D112" s="447"/>
      <c r="E112" s="595"/>
      <c r="G112" s="10">
        <f t="shared" si="7"/>
        <v>0</v>
      </c>
    </row>
    <row r="113" spans="1:7" ht="18" hidden="1" customHeight="1" x14ac:dyDescent="0.3">
      <c r="A113" s="1110"/>
      <c r="B113" s="288"/>
      <c r="C113" s="447">
        <f t="shared" si="11"/>
        <v>0</v>
      </c>
      <c r="D113" s="447"/>
      <c r="E113" s="595"/>
      <c r="G113" s="10">
        <f t="shared" si="7"/>
        <v>0</v>
      </c>
    </row>
    <row r="114" spans="1:7" ht="18" hidden="1" customHeight="1" x14ac:dyDescent="0.3">
      <c r="A114" s="1110"/>
      <c r="B114" s="288"/>
      <c r="C114" s="447">
        <f t="shared" si="11"/>
        <v>0</v>
      </c>
      <c r="D114" s="447"/>
      <c r="E114" s="595"/>
      <c r="G114" s="10">
        <f t="shared" si="7"/>
        <v>0</v>
      </c>
    </row>
    <row r="115" spans="1:7" ht="18" hidden="1" customHeight="1" x14ac:dyDescent="0.3">
      <c r="A115" s="1110"/>
      <c r="B115" s="288"/>
      <c r="C115" s="447">
        <f t="shared" si="11"/>
        <v>0</v>
      </c>
      <c r="D115" s="447"/>
      <c r="E115" s="595"/>
      <c r="G115" s="10">
        <f t="shared" si="7"/>
        <v>0</v>
      </c>
    </row>
    <row r="116" spans="1:7" ht="18" hidden="1" customHeight="1" x14ac:dyDescent="0.3">
      <c r="A116" s="1110"/>
      <c r="B116" s="288"/>
      <c r="C116" s="447">
        <f t="shared" si="11"/>
        <v>0</v>
      </c>
      <c r="D116" s="447"/>
      <c r="E116" s="595"/>
      <c r="G116" s="10">
        <f t="shared" si="7"/>
        <v>0</v>
      </c>
    </row>
    <row r="117" spans="1:7" ht="18" hidden="1" customHeight="1" x14ac:dyDescent="0.3">
      <c r="A117" s="1114"/>
      <c r="B117" s="288" t="s">
        <v>742</v>
      </c>
      <c r="C117" s="447">
        <f>SUM(C107:C116)</f>
        <v>0</v>
      </c>
      <c r="D117" s="447">
        <f>SUM(D107:D116)</f>
        <v>0</v>
      </c>
      <c r="E117" s="447">
        <f>SUM(E107:E116)</f>
        <v>0</v>
      </c>
      <c r="G117" s="10">
        <f t="shared" si="7"/>
        <v>0</v>
      </c>
    </row>
    <row r="118" spans="1:7" ht="18" hidden="1" customHeight="1" x14ac:dyDescent="0.3">
      <c r="A118" s="1112" t="s">
        <v>1096</v>
      </c>
      <c r="B118" s="288"/>
      <c r="C118" s="447">
        <f>SUM(D118:E118)</f>
        <v>0</v>
      </c>
      <c r="D118" s="447"/>
      <c r="E118" s="595"/>
      <c r="G118" s="10">
        <f t="shared" si="7"/>
        <v>0</v>
      </c>
    </row>
    <row r="119" spans="1:7" ht="18" hidden="1" customHeight="1" x14ac:dyDescent="0.3">
      <c r="A119" s="1110"/>
      <c r="B119" s="288"/>
      <c r="C119" s="447">
        <f t="shared" ref="C119:C127" si="12">SUM(D119:E119)</f>
        <v>0</v>
      </c>
      <c r="D119" s="447"/>
      <c r="E119" s="595"/>
      <c r="G119" s="10">
        <f t="shared" si="7"/>
        <v>0</v>
      </c>
    </row>
    <row r="120" spans="1:7" ht="18" hidden="1" customHeight="1" x14ac:dyDescent="0.3">
      <c r="A120" s="1110"/>
      <c r="B120" s="288"/>
      <c r="C120" s="447">
        <f t="shared" si="12"/>
        <v>0</v>
      </c>
      <c r="D120" s="447"/>
      <c r="E120" s="595"/>
      <c r="G120" s="10">
        <f t="shared" si="7"/>
        <v>0</v>
      </c>
    </row>
    <row r="121" spans="1:7" ht="18" hidden="1" customHeight="1" x14ac:dyDescent="0.3">
      <c r="A121" s="1110"/>
      <c r="B121" s="288"/>
      <c r="C121" s="447">
        <f t="shared" si="12"/>
        <v>0</v>
      </c>
      <c r="D121" s="447"/>
      <c r="E121" s="595"/>
      <c r="G121" s="10">
        <f t="shared" si="7"/>
        <v>0</v>
      </c>
    </row>
    <row r="122" spans="1:7" ht="18" hidden="1" customHeight="1" x14ac:dyDescent="0.3">
      <c r="A122" s="1110"/>
      <c r="B122" s="288"/>
      <c r="C122" s="447">
        <f t="shared" si="12"/>
        <v>0</v>
      </c>
      <c r="D122" s="447"/>
      <c r="E122" s="595"/>
      <c r="G122" s="10">
        <f t="shared" si="7"/>
        <v>0</v>
      </c>
    </row>
    <row r="123" spans="1:7" ht="18" hidden="1" customHeight="1" x14ac:dyDescent="0.3">
      <c r="A123" s="1110"/>
      <c r="B123" s="288"/>
      <c r="C123" s="447">
        <f t="shared" si="12"/>
        <v>0</v>
      </c>
      <c r="D123" s="447"/>
      <c r="E123" s="595"/>
      <c r="G123" s="10">
        <f t="shared" si="7"/>
        <v>0</v>
      </c>
    </row>
    <row r="124" spans="1:7" ht="18" hidden="1" customHeight="1" x14ac:dyDescent="0.3">
      <c r="A124" s="1110"/>
      <c r="B124" s="288"/>
      <c r="C124" s="447">
        <f t="shared" si="12"/>
        <v>0</v>
      </c>
      <c r="D124" s="447"/>
      <c r="E124" s="595"/>
      <c r="G124" s="10">
        <f t="shared" si="7"/>
        <v>0</v>
      </c>
    </row>
    <row r="125" spans="1:7" ht="18" hidden="1" customHeight="1" x14ac:dyDescent="0.3">
      <c r="A125" s="1110"/>
      <c r="B125" s="288"/>
      <c r="C125" s="447">
        <f t="shared" si="12"/>
        <v>0</v>
      </c>
      <c r="D125" s="447"/>
      <c r="E125" s="595"/>
      <c r="G125" s="10">
        <f t="shared" si="7"/>
        <v>0</v>
      </c>
    </row>
    <row r="126" spans="1:7" ht="18" hidden="1" customHeight="1" x14ac:dyDescent="0.3">
      <c r="A126" s="1110"/>
      <c r="B126" s="288"/>
      <c r="C126" s="447">
        <f t="shared" si="12"/>
        <v>0</v>
      </c>
      <c r="D126" s="447"/>
      <c r="E126" s="595"/>
      <c r="G126" s="10">
        <f t="shared" si="7"/>
        <v>0</v>
      </c>
    </row>
    <row r="127" spans="1:7" ht="18" hidden="1" customHeight="1" x14ac:dyDescent="0.3">
      <c r="A127" s="1110"/>
      <c r="B127" s="288"/>
      <c r="C127" s="447">
        <f t="shared" si="12"/>
        <v>0</v>
      </c>
      <c r="D127" s="447"/>
      <c r="E127" s="595"/>
      <c r="G127" s="10">
        <f t="shared" si="7"/>
        <v>0</v>
      </c>
    </row>
    <row r="128" spans="1:7" ht="18" hidden="1" customHeight="1" x14ac:dyDescent="0.3">
      <c r="A128" s="1114"/>
      <c r="B128" s="288" t="s">
        <v>742</v>
      </c>
      <c r="C128" s="447">
        <f>SUM(C118:C127)</f>
        <v>0</v>
      </c>
      <c r="D128" s="447">
        <f>SUM(D118:D127)</f>
        <v>0</v>
      </c>
      <c r="E128" s="447">
        <f>SUM(E118:E127)</f>
        <v>0</v>
      </c>
      <c r="G128" s="10">
        <f t="shared" si="7"/>
        <v>0</v>
      </c>
    </row>
    <row r="129" spans="1:7" ht="18" hidden="1" customHeight="1" x14ac:dyDescent="0.3">
      <c r="A129" s="1112" t="s">
        <v>1097</v>
      </c>
      <c r="B129" s="288"/>
      <c r="C129" s="447">
        <f>SUM(D129:E129)</f>
        <v>0</v>
      </c>
      <c r="D129" s="447"/>
      <c r="E129" s="595"/>
      <c r="G129" s="10">
        <f t="shared" si="7"/>
        <v>0</v>
      </c>
    </row>
    <row r="130" spans="1:7" ht="18" hidden="1" customHeight="1" x14ac:dyDescent="0.3">
      <c r="A130" s="1110"/>
      <c r="B130" s="288"/>
      <c r="C130" s="447">
        <f t="shared" ref="C130:C138" si="13">SUM(D130:E130)</f>
        <v>0</v>
      </c>
      <c r="D130" s="447"/>
      <c r="E130" s="595"/>
      <c r="G130" s="10">
        <f t="shared" si="7"/>
        <v>0</v>
      </c>
    </row>
    <row r="131" spans="1:7" ht="18" hidden="1" customHeight="1" x14ac:dyDescent="0.3">
      <c r="A131" s="1110"/>
      <c r="B131" s="288"/>
      <c r="C131" s="447">
        <f t="shared" si="13"/>
        <v>0</v>
      </c>
      <c r="D131" s="447"/>
      <c r="E131" s="595"/>
      <c r="G131" s="10">
        <f t="shared" si="7"/>
        <v>0</v>
      </c>
    </row>
    <row r="132" spans="1:7" ht="18" hidden="1" customHeight="1" x14ac:dyDescent="0.3">
      <c r="A132" s="1110"/>
      <c r="B132" s="288"/>
      <c r="C132" s="447">
        <f t="shared" si="13"/>
        <v>0</v>
      </c>
      <c r="D132" s="447"/>
      <c r="E132" s="595"/>
      <c r="G132" s="10">
        <f t="shared" si="7"/>
        <v>0</v>
      </c>
    </row>
    <row r="133" spans="1:7" ht="18" hidden="1" customHeight="1" x14ac:dyDescent="0.3">
      <c r="A133" s="1110"/>
      <c r="B133" s="288"/>
      <c r="C133" s="447">
        <f t="shared" si="13"/>
        <v>0</v>
      </c>
      <c r="D133" s="447"/>
      <c r="E133" s="595"/>
      <c r="G133" s="10">
        <f t="shared" si="7"/>
        <v>0</v>
      </c>
    </row>
    <row r="134" spans="1:7" ht="18" hidden="1" customHeight="1" x14ac:dyDescent="0.3">
      <c r="A134" s="1110"/>
      <c r="B134" s="288"/>
      <c r="C134" s="447">
        <f t="shared" si="13"/>
        <v>0</v>
      </c>
      <c r="D134" s="447"/>
      <c r="E134" s="595"/>
      <c r="G134" s="10">
        <f t="shared" si="7"/>
        <v>0</v>
      </c>
    </row>
    <row r="135" spans="1:7" ht="18" hidden="1" customHeight="1" x14ac:dyDescent="0.3">
      <c r="A135" s="1110"/>
      <c r="B135" s="288"/>
      <c r="C135" s="447">
        <f t="shared" si="13"/>
        <v>0</v>
      </c>
      <c r="D135" s="447"/>
      <c r="E135" s="595"/>
      <c r="G135" s="10">
        <f t="shared" si="7"/>
        <v>0</v>
      </c>
    </row>
    <row r="136" spans="1:7" ht="18" hidden="1" customHeight="1" x14ac:dyDescent="0.3">
      <c r="A136" s="1110"/>
      <c r="B136" s="288"/>
      <c r="C136" s="447">
        <f t="shared" si="13"/>
        <v>0</v>
      </c>
      <c r="D136" s="447"/>
      <c r="E136" s="595"/>
      <c r="G136" s="10">
        <f t="shared" si="7"/>
        <v>0</v>
      </c>
    </row>
    <row r="137" spans="1:7" ht="18" hidden="1" customHeight="1" x14ac:dyDescent="0.3">
      <c r="A137" s="1110"/>
      <c r="B137" s="288"/>
      <c r="C137" s="447">
        <f t="shared" si="13"/>
        <v>0</v>
      </c>
      <c r="D137" s="447"/>
      <c r="E137" s="595"/>
      <c r="G137" s="10">
        <f t="shared" ref="G137:G200" si="14">SUM(C137:E137)</f>
        <v>0</v>
      </c>
    </row>
    <row r="138" spans="1:7" ht="18" hidden="1" customHeight="1" x14ac:dyDescent="0.3">
      <c r="A138" s="1110"/>
      <c r="B138" s="288"/>
      <c r="C138" s="447">
        <f t="shared" si="13"/>
        <v>0</v>
      </c>
      <c r="D138" s="447"/>
      <c r="E138" s="595"/>
      <c r="G138" s="10">
        <f t="shared" si="14"/>
        <v>0</v>
      </c>
    </row>
    <row r="139" spans="1:7" ht="18" hidden="1" customHeight="1" x14ac:dyDescent="0.3">
      <c r="A139" s="1114"/>
      <c r="B139" s="288" t="s">
        <v>742</v>
      </c>
      <c r="C139" s="447">
        <f>SUM(C129:C138)</f>
        <v>0</v>
      </c>
      <c r="D139" s="447">
        <f>SUM(D129:D138)</f>
        <v>0</v>
      </c>
      <c r="E139" s="447">
        <f>SUM(E129:E138)</f>
        <v>0</v>
      </c>
      <c r="G139" s="10">
        <f t="shared" si="14"/>
        <v>0</v>
      </c>
    </row>
    <row r="140" spans="1:7" ht="165.6" customHeight="1" x14ac:dyDescent="0.3">
      <c r="A140" s="1112" t="s">
        <v>1098</v>
      </c>
      <c r="B140" s="932" t="s">
        <v>1266</v>
      </c>
      <c r="C140" s="934">
        <f>SUM(D140:E140)</f>
        <v>531750</v>
      </c>
      <c r="D140" s="934"/>
      <c r="E140" s="935">
        <v>531750</v>
      </c>
      <c r="G140" s="10">
        <f t="shared" si="14"/>
        <v>1063500</v>
      </c>
    </row>
    <row r="141" spans="1:7" ht="187.5" x14ac:dyDescent="0.3">
      <c r="A141" s="1110"/>
      <c r="B141" s="932" t="s">
        <v>1307</v>
      </c>
      <c r="C141" s="934">
        <f>D141+E141</f>
        <v>1500000</v>
      </c>
      <c r="D141" s="934"/>
      <c r="E141" s="1067">
        <v>1500000</v>
      </c>
      <c r="G141" s="10">
        <f t="shared" si="14"/>
        <v>3000000</v>
      </c>
    </row>
    <row r="142" spans="1:7" ht="18" hidden="1" customHeight="1" x14ac:dyDescent="0.3">
      <c r="A142" s="1110"/>
      <c r="B142" s="288"/>
      <c r="C142" s="447">
        <f t="shared" ref="C142:C149" si="15">SUM(D142:E142)</f>
        <v>0</v>
      </c>
      <c r="D142" s="447"/>
      <c r="E142" s="595"/>
      <c r="G142" s="10">
        <f t="shared" si="14"/>
        <v>0</v>
      </c>
    </row>
    <row r="143" spans="1:7" ht="18" hidden="1" customHeight="1" x14ac:dyDescent="0.3">
      <c r="A143" s="1110"/>
      <c r="B143" s="288"/>
      <c r="C143" s="447">
        <f t="shared" si="15"/>
        <v>0</v>
      </c>
      <c r="D143" s="447"/>
      <c r="E143" s="595"/>
      <c r="G143" s="10">
        <f t="shared" si="14"/>
        <v>0</v>
      </c>
    </row>
    <row r="144" spans="1:7" ht="18" hidden="1" customHeight="1" x14ac:dyDescent="0.3">
      <c r="A144" s="1110"/>
      <c r="B144" s="288"/>
      <c r="C144" s="447">
        <f t="shared" si="15"/>
        <v>0</v>
      </c>
      <c r="D144" s="447"/>
      <c r="E144" s="595"/>
      <c r="G144" s="10">
        <f t="shared" si="14"/>
        <v>0</v>
      </c>
    </row>
    <row r="145" spans="1:7" ht="18" hidden="1" customHeight="1" x14ac:dyDescent="0.3">
      <c r="A145" s="1110"/>
      <c r="B145" s="288"/>
      <c r="C145" s="447">
        <f t="shared" si="15"/>
        <v>0</v>
      </c>
      <c r="D145" s="447"/>
      <c r="E145" s="595"/>
      <c r="G145" s="10">
        <f t="shared" si="14"/>
        <v>0</v>
      </c>
    </row>
    <row r="146" spans="1:7" ht="18" hidden="1" customHeight="1" x14ac:dyDescent="0.3">
      <c r="A146" s="1110"/>
      <c r="B146" s="288"/>
      <c r="C146" s="447">
        <f t="shared" si="15"/>
        <v>0</v>
      </c>
      <c r="D146" s="447"/>
      <c r="E146" s="595"/>
      <c r="G146" s="10">
        <f t="shared" si="14"/>
        <v>0</v>
      </c>
    </row>
    <row r="147" spans="1:7" ht="18" hidden="1" customHeight="1" x14ac:dyDescent="0.3">
      <c r="A147" s="1110"/>
      <c r="B147" s="288"/>
      <c r="C147" s="447">
        <f t="shared" si="15"/>
        <v>0</v>
      </c>
      <c r="D147" s="447"/>
      <c r="E147" s="595"/>
      <c r="G147" s="10">
        <f t="shared" si="14"/>
        <v>0</v>
      </c>
    </row>
    <row r="148" spans="1:7" ht="18" hidden="1" customHeight="1" x14ac:dyDescent="0.3">
      <c r="A148" s="1110"/>
      <c r="B148" s="288"/>
      <c r="C148" s="447">
        <f t="shared" si="15"/>
        <v>0</v>
      </c>
      <c r="D148" s="447"/>
      <c r="E148" s="595"/>
      <c r="G148" s="10">
        <f t="shared" si="14"/>
        <v>0</v>
      </c>
    </row>
    <row r="149" spans="1:7" ht="18" hidden="1" customHeight="1" x14ac:dyDescent="0.3">
      <c r="A149" s="1110"/>
      <c r="B149" s="288"/>
      <c r="C149" s="447">
        <f t="shared" si="15"/>
        <v>0</v>
      </c>
      <c r="D149" s="447"/>
      <c r="E149" s="595"/>
      <c r="G149" s="10">
        <f t="shared" si="14"/>
        <v>0</v>
      </c>
    </row>
    <row r="150" spans="1:7" ht="18" customHeight="1" x14ac:dyDescent="0.3">
      <c r="A150" s="1114"/>
      <c r="B150" s="288" t="s">
        <v>742</v>
      </c>
      <c r="C150" s="447">
        <f>SUM(C140:C149)</f>
        <v>2031750</v>
      </c>
      <c r="D150" s="447">
        <f>SUM(D140:D149)</f>
        <v>0</v>
      </c>
      <c r="E150" s="447">
        <f>SUM(E140:E149)</f>
        <v>2031750</v>
      </c>
      <c r="G150" s="10">
        <f t="shared" si="14"/>
        <v>4063500</v>
      </c>
    </row>
    <row r="151" spans="1:7" ht="18" hidden="1" customHeight="1" x14ac:dyDescent="0.3">
      <c r="A151" s="1112" t="s">
        <v>1099</v>
      </c>
      <c r="B151" s="288"/>
      <c r="C151" s="447">
        <f>SUM(D151:E151)</f>
        <v>0</v>
      </c>
      <c r="D151" s="447"/>
      <c r="E151" s="595"/>
      <c r="G151" s="10">
        <f t="shared" si="14"/>
        <v>0</v>
      </c>
    </row>
    <row r="152" spans="1:7" ht="18" hidden="1" customHeight="1" x14ac:dyDescent="0.3">
      <c r="A152" s="1110"/>
      <c r="B152" s="288"/>
      <c r="C152" s="447">
        <f t="shared" ref="C152:C160" si="16">SUM(D152:E152)</f>
        <v>0</v>
      </c>
      <c r="D152" s="447"/>
      <c r="E152" s="595"/>
      <c r="G152" s="10">
        <f t="shared" si="14"/>
        <v>0</v>
      </c>
    </row>
    <row r="153" spans="1:7" ht="18" hidden="1" customHeight="1" x14ac:dyDescent="0.3">
      <c r="A153" s="1110"/>
      <c r="B153" s="288"/>
      <c r="C153" s="447">
        <f t="shared" si="16"/>
        <v>0</v>
      </c>
      <c r="D153" s="447"/>
      <c r="E153" s="595"/>
      <c r="G153" s="10">
        <f t="shared" si="14"/>
        <v>0</v>
      </c>
    </row>
    <row r="154" spans="1:7" ht="18" hidden="1" customHeight="1" x14ac:dyDescent="0.3">
      <c r="A154" s="1110"/>
      <c r="B154" s="288"/>
      <c r="C154" s="447">
        <f t="shared" si="16"/>
        <v>0</v>
      </c>
      <c r="D154" s="447"/>
      <c r="E154" s="595"/>
      <c r="G154" s="10">
        <f t="shared" si="14"/>
        <v>0</v>
      </c>
    </row>
    <row r="155" spans="1:7" ht="18" hidden="1" customHeight="1" x14ac:dyDescent="0.3">
      <c r="A155" s="1110"/>
      <c r="B155" s="288"/>
      <c r="C155" s="447">
        <f t="shared" si="16"/>
        <v>0</v>
      </c>
      <c r="D155" s="447"/>
      <c r="E155" s="595"/>
      <c r="G155" s="10">
        <f t="shared" si="14"/>
        <v>0</v>
      </c>
    </row>
    <row r="156" spans="1:7" ht="18" hidden="1" customHeight="1" x14ac:dyDescent="0.3">
      <c r="A156" s="1110"/>
      <c r="B156" s="288"/>
      <c r="C156" s="447">
        <f t="shared" si="16"/>
        <v>0</v>
      </c>
      <c r="D156" s="447"/>
      <c r="E156" s="595"/>
      <c r="G156" s="10">
        <f t="shared" si="14"/>
        <v>0</v>
      </c>
    </row>
    <row r="157" spans="1:7" ht="18" hidden="1" customHeight="1" x14ac:dyDescent="0.3">
      <c r="A157" s="1110"/>
      <c r="B157" s="288"/>
      <c r="C157" s="447">
        <f t="shared" si="16"/>
        <v>0</v>
      </c>
      <c r="D157" s="447"/>
      <c r="E157" s="595"/>
      <c r="G157" s="10">
        <f t="shared" si="14"/>
        <v>0</v>
      </c>
    </row>
    <row r="158" spans="1:7" ht="18" hidden="1" customHeight="1" x14ac:dyDescent="0.3">
      <c r="A158" s="1110"/>
      <c r="B158" s="288"/>
      <c r="C158" s="447">
        <f t="shared" si="16"/>
        <v>0</v>
      </c>
      <c r="D158" s="447"/>
      <c r="E158" s="595"/>
      <c r="G158" s="10">
        <f t="shared" si="14"/>
        <v>0</v>
      </c>
    </row>
    <row r="159" spans="1:7" ht="18" hidden="1" customHeight="1" x14ac:dyDescent="0.3">
      <c r="A159" s="1110"/>
      <c r="B159" s="288"/>
      <c r="C159" s="447">
        <f t="shared" si="16"/>
        <v>0</v>
      </c>
      <c r="D159" s="447"/>
      <c r="E159" s="595"/>
      <c r="G159" s="10">
        <f t="shared" si="14"/>
        <v>0</v>
      </c>
    </row>
    <row r="160" spans="1:7" ht="18" hidden="1" customHeight="1" x14ac:dyDescent="0.3">
      <c r="A160" s="1110"/>
      <c r="B160" s="288"/>
      <c r="C160" s="447">
        <f t="shared" si="16"/>
        <v>0</v>
      </c>
      <c r="D160" s="447"/>
      <c r="E160" s="595"/>
      <c r="G160" s="10">
        <f t="shared" si="14"/>
        <v>0</v>
      </c>
    </row>
    <row r="161" spans="1:7" ht="18" hidden="1" customHeight="1" x14ac:dyDescent="0.3">
      <c r="A161" s="1114"/>
      <c r="B161" s="288" t="s">
        <v>742</v>
      </c>
      <c r="C161" s="447">
        <f>SUM(C151:C160)</f>
        <v>0</v>
      </c>
      <c r="D161" s="447">
        <f>SUM(D151:D160)</f>
        <v>0</v>
      </c>
      <c r="E161" s="447">
        <f>SUM(E151:E160)</f>
        <v>0</v>
      </c>
      <c r="G161" s="10">
        <f t="shared" si="14"/>
        <v>0</v>
      </c>
    </row>
    <row r="162" spans="1:7" ht="18" hidden="1" customHeight="1" x14ac:dyDescent="0.3">
      <c r="A162" s="1112" t="s">
        <v>1100</v>
      </c>
      <c r="B162" s="288"/>
      <c r="C162" s="447">
        <f>SUM(D162:E162)</f>
        <v>0</v>
      </c>
      <c r="D162" s="447"/>
      <c r="E162" s="595"/>
      <c r="G162" s="10">
        <f t="shared" si="14"/>
        <v>0</v>
      </c>
    </row>
    <row r="163" spans="1:7" ht="18" hidden="1" customHeight="1" x14ac:dyDescent="0.3">
      <c r="A163" s="1110"/>
      <c r="B163" s="288"/>
      <c r="C163" s="447">
        <f t="shared" ref="C163:C171" si="17">SUM(D163:E163)</f>
        <v>0</v>
      </c>
      <c r="D163" s="447"/>
      <c r="E163" s="595"/>
      <c r="G163" s="10">
        <f t="shared" si="14"/>
        <v>0</v>
      </c>
    </row>
    <row r="164" spans="1:7" ht="18" hidden="1" customHeight="1" x14ac:dyDescent="0.3">
      <c r="A164" s="1110"/>
      <c r="B164" s="288"/>
      <c r="C164" s="447">
        <f t="shared" si="17"/>
        <v>0</v>
      </c>
      <c r="D164" s="447"/>
      <c r="E164" s="595"/>
      <c r="G164" s="10">
        <f t="shared" si="14"/>
        <v>0</v>
      </c>
    </row>
    <row r="165" spans="1:7" ht="18" hidden="1" customHeight="1" x14ac:dyDescent="0.3">
      <c r="A165" s="1110"/>
      <c r="B165" s="288"/>
      <c r="C165" s="447">
        <f t="shared" si="17"/>
        <v>0</v>
      </c>
      <c r="D165" s="447"/>
      <c r="E165" s="595"/>
      <c r="G165" s="10">
        <f t="shared" si="14"/>
        <v>0</v>
      </c>
    </row>
    <row r="166" spans="1:7" ht="18" hidden="1" customHeight="1" x14ac:dyDescent="0.3">
      <c r="A166" s="1110"/>
      <c r="B166" s="288"/>
      <c r="C166" s="447">
        <f t="shared" si="17"/>
        <v>0</v>
      </c>
      <c r="D166" s="447"/>
      <c r="E166" s="595"/>
      <c r="G166" s="10">
        <f t="shared" si="14"/>
        <v>0</v>
      </c>
    </row>
    <row r="167" spans="1:7" ht="18" hidden="1" customHeight="1" x14ac:dyDescent="0.3">
      <c r="A167" s="1110"/>
      <c r="B167" s="288"/>
      <c r="C167" s="447">
        <f t="shared" si="17"/>
        <v>0</v>
      </c>
      <c r="D167" s="447"/>
      <c r="E167" s="595"/>
      <c r="G167" s="10">
        <f t="shared" si="14"/>
        <v>0</v>
      </c>
    </row>
    <row r="168" spans="1:7" ht="18" hidden="1" customHeight="1" x14ac:dyDescent="0.3">
      <c r="A168" s="1110"/>
      <c r="B168" s="288"/>
      <c r="C168" s="447">
        <f t="shared" si="17"/>
        <v>0</v>
      </c>
      <c r="D168" s="447"/>
      <c r="E168" s="595"/>
      <c r="G168" s="10">
        <f t="shared" si="14"/>
        <v>0</v>
      </c>
    </row>
    <row r="169" spans="1:7" ht="18" hidden="1" customHeight="1" x14ac:dyDescent="0.3">
      <c r="A169" s="1110"/>
      <c r="B169" s="288"/>
      <c r="C169" s="447">
        <f t="shared" si="17"/>
        <v>0</v>
      </c>
      <c r="D169" s="447"/>
      <c r="E169" s="595"/>
      <c r="G169" s="10">
        <f t="shared" si="14"/>
        <v>0</v>
      </c>
    </row>
    <row r="170" spans="1:7" ht="18" hidden="1" customHeight="1" x14ac:dyDescent="0.3">
      <c r="A170" s="1110"/>
      <c r="B170" s="288"/>
      <c r="C170" s="447">
        <f t="shared" si="17"/>
        <v>0</v>
      </c>
      <c r="D170" s="447"/>
      <c r="E170" s="595"/>
      <c r="G170" s="10">
        <f t="shared" si="14"/>
        <v>0</v>
      </c>
    </row>
    <row r="171" spans="1:7" ht="18" hidden="1" customHeight="1" x14ac:dyDescent="0.3">
      <c r="A171" s="1110"/>
      <c r="B171" s="288"/>
      <c r="C171" s="447">
        <f t="shared" si="17"/>
        <v>0</v>
      </c>
      <c r="D171" s="447"/>
      <c r="E171" s="595"/>
      <c r="G171" s="10">
        <f t="shared" si="14"/>
        <v>0</v>
      </c>
    </row>
    <row r="172" spans="1:7" ht="18" hidden="1" customHeight="1" x14ac:dyDescent="0.3">
      <c r="A172" s="1114"/>
      <c r="B172" s="288" t="s">
        <v>742</v>
      </c>
      <c r="C172" s="447">
        <f>SUM(C162:C171)</f>
        <v>0</v>
      </c>
      <c r="D172" s="447">
        <f>SUM(D162:D171)</f>
        <v>0</v>
      </c>
      <c r="E172" s="447">
        <f>SUM(E162:E171)</f>
        <v>0</v>
      </c>
      <c r="G172" s="10">
        <f t="shared" si="14"/>
        <v>0</v>
      </c>
    </row>
    <row r="173" spans="1:7" ht="18" hidden="1" customHeight="1" x14ac:dyDescent="0.3">
      <c r="A173" s="1112" t="s">
        <v>1101</v>
      </c>
      <c r="B173" s="288"/>
      <c r="C173" s="447">
        <f>SUM(D173:E173)</f>
        <v>0</v>
      </c>
      <c r="D173" s="447"/>
      <c r="E173" s="595"/>
      <c r="G173" s="10">
        <f t="shared" si="14"/>
        <v>0</v>
      </c>
    </row>
    <row r="174" spans="1:7" ht="18" hidden="1" customHeight="1" x14ac:dyDescent="0.3">
      <c r="A174" s="1110"/>
      <c r="B174" s="288"/>
      <c r="C174" s="447">
        <f t="shared" ref="C174:C182" si="18">SUM(D174:E174)</f>
        <v>0</v>
      </c>
      <c r="D174" s="447"/>
      <c r="E174" s="595"/>
      <c r="G174" s="10">
        <f t="shared" si="14"/>
        <v>0</v>
      </c>
    </row>
    <row r="175" spans="1:7" ht="18" hidden="1" customHeight="1" x14ac:dyDescent="0.3">
      <c r="A175" s="1110"/>
      <c r="B175" s="288"/>
      <c r="C175" s="447">
        <f t="shared" si="18"/>
        <v>0</v>
      </c>
      <c r="D175" s="447"/>
      <c r="E175" s="595"/>
      <c r="G175" s="10">
        <f t="shared" si="14"/>
        <v>0</v>
      </c>
    </row>
    <row r="176" spans="1:7" ht="18" hidden="1" customHeight="1" x14ac:dyDescent="0.3">
      <c r="A176" s="1110"/>
      <c r="B176" s="288"/>
      <c r="C176" s="447">
        <f t="shared" si="18"/>
        <v>0</v>
      </c>
      <c r="D176" s="447"/>
      <c r="E176" s="595"/>
      <c r="G176" s="10">
        <f t="shared" si="14"/>
        <v>0</v>
      </c>
    </row>
    <row r="177" spans="1:7" ht="18" hidden="1" customHeight="1" x14ac:dyDescent="0.3">
      <c r="A177" s="1110"/>
      <c r="B177" s="288"/>
      <c r="C177" s="447">
        <f t="shared" si="18"/>
        <v>0</v>
      </c>
      <c r="D177" s="447"/>
      <c r="E177" s="595"/>
      <c r="G177" s="10">
        <f t="shared" si="14"/>
        <v>0</v>
      </c>
    </row>
    <row r="178" spans="1:7" ht="18" hidden="1" customHeight="1" x14ac:dyDescent="0.3">
      <c r="A178" s="1110"/>
      <c r="B178" s="288"/>
      <c r="C178" s="447">
        <f t="shared" si="18"/>
        <v>0</v>
      </c>
      <c r="D178" s="447"/>
      <c r="E178" s="595"/>
      <c r="G178" s="10">
        <f t="shared" si="14"/>
        <v>0</v>
      </c>
    </row>
    <row r="179" spans="1:7" ht="18" hidden="1" customHeight="1" x14ac:dyDescent="0.3">
      <c r="A179" s="1110"/>
      <c r="B179" s="288"/>
      <c r="C179" s="447">
        <f t="shared" si="18"/>
        <v>0</v>
      </c>
      <c r="D179" s="447"/>
      <c r="E179" s="595"/>
      <c r="G179" s="10">
        <f t="shared" si="14"/>
        <v>0</v>
      </c>
    </row>
    <row r="180" spans="1:7" ht="18" hidden="1" customHeight="1" x14ac:dyDescent="0.3">
      <c r="A180" s="1110"/>
      <c r="B180" s="288"/>
      <c r="C180" s="447">
        <f t="shared" si="18"/>
        <v>0</v>
      </c>
      <c r="D180" s="447"/>
      <c r="E180" s="595"/>
      <c r="G180" s="10">
        <f t="shared" si="14"/>
        <v>0</v>
      </c>
    </row>
    <row r="181" spans="1:7" ht="18" hidden="1" customHeight="1" x14ac:dyDescent="0.3">
      <c r="A181" s="1110"/>
      <c r="B181" s="288"/>
      <c r="C181" s="447">
        <f t="shared" si="18"/>
        <v>0</v>
      </c>
      <c r="D181" s="447"/>
      <c r="E181" s="595"/>
      <c r="G181" s="10">
        <f t="shared" si="14"/>
        <v>0</v>
      </c>
    </row>
    <row r="182" spans="1:7" ht="18" hidden="1" customHeight="1" x14ac:dyDescent="0.3">
      <c r="A182" s="1110"/>
      <c r="B182" s="288"/>
      <c r="C182" s="447">
        <f t="shared" si="18"/>
        <v>0</v>
      </c>
      <c r="D182" s="447"/>
      <c r="E182" s="595"/>
      <c r="G182" s="10">
        <f t="shared" si="14"/>
        <v>0</v>
      </c>
    </row>
    <row r="183" spans="1:7" ht="18" hidden="1" customHeight="1" x14ac:dyDescent="0.3">
      <c r="A183" s="1114"/>
      <c r="B183" s="288" t="s">
        <v>742</v>
      </c>
      <c r="C183" s="447">
        <f>SUM(C173:C182)</f>
        <v>0</v>
      </c>
      <c r="D183" s="447">
        <f>SUM(D173:D182)</f>
        <v>0</v>
      </c>
      <c r="E183" s="447">
        <f>SUM(E173:E182)</f>
        <v>0</v>
      </c>
      <c r="G183" s="10">
        <f t="shared" si="14"/>
        <v>0</v>
      </c>
    </row>
    <row r="184" spans="1:7" ht="18" hidden="1" customHeight="1" x14ac:dyDescent="0.3">
      <c r="A184" s="1112" t="s">
        <v>1102</v>
      </c>
      <c r="B184" s="288"/>
      <c r="C184" s="447">
        <f>SUM(D184:E184)</f>
        <v>0</v>
      </c>
      <c r="D184" s="447"/>
      <c r="E184" s="595"/>
      <c r="G184" s="10">
        <f t="shared" si="14"/>
        <v>0</v>
      </c>
    </row>
    <row r="185" spans="1:7" ht="18" hidden="1" customHeight="1" x14ac:dyDescent="0.3">
      <c r="A185" s="1110"/>
      <c r="B185" s="288"/>
      <c r="C185" s="447">
        <f t="shared" ref="C185:C193" si="19">SUM(D185:E185)</f>
        <v>0</v>
      </c>
      <c r="D185" s="447"/>
      <c r="E185" s="595"/>
      <c r="G185" s="10">
        <f t="shared" si="14"/>
        <v>0</v>
      </c>
    </row>
    <row r="186" spans="1:7" ht="18" hidden="1" customHeight="1" x14ac:dyDescent="0.3">
      <c r="A186" s="1110"/>
      <c r="B186" s="288"/>
      <c r="C186" s="447">
        <f t="shared" si="19"/>
        <v>0</v>
      </c>
      <c r="D186" s="447"/>
      <c r="E186" s="595"/>
      <c r="G186" s="10">
        <f t="shared" si="14"/>
        <v>0</v>
      </c>
    </row>
    <row r="187" spans="1:7" ht="18" hidden="1" customHeight="1" x14ac:dyDescent="0.3">
      <c r="A187" s="1110"/>
      <c r="B187" s="288"/>
      <c r="C187" s="447">
        <f t="shared" si="19"/>
        <v>0</v>
      </c>
      <c r="D187" s="447"/>
      <c r="E187" s="595"/>
      <c r="G187" s="10">
        <f t="shared" si="14"/>
        <v>0</v>
      </c>
    </row>
    <row r="188" spans="1:7" ht="18" hidden="1" customHeight="1" x14ac:dyDescent="0.3">
      <c r="A188" s="1110"/>
      <c r="B188" s="288"/>
      <c r="C188" s="447">
        <f t="shared" si="19"/>
        <v>0</v>
      </c>
      <c r="D188" s="447"/>
      <c r="E188" s="595"/>
      <c r="G188" s="10">
        <f t="shared" si="14"/>
        <v>0</v>
      </c>
    </row>
    <row r="189" spans="1:7" ht="18" hidden="1" customHeight="1" x14ac:dyDescent="0.3">
      <c r="A189" s="1110"/>
      <c r="B189" s="288"/>
      <c r="C189" s="447">
        <f t="shared" si="19"/>
        <v>0</v>
      </c>
      <c r="D189" s="447"/>
      <c r="E189" s="595"/>
      <c r="G189" s="10">
        <f t="shared" si="14"/>
        <v>0</v>
      </c>
    </row>
    <row r="190" spans="1:7" ht="18" hidden="1" customHeight="1" x14ac:dyDescent="0.3">
      <c r="A190" s="1110"/>
      <c r="B190" s="288"/>
      <c r="C190" s="447">
        <f t="shared" si="19"/>
        <v>0</v>
      </c>
      <c r="D190" s="447"/>
      <c r="E190" s="595"/>
      <c r="G190" s="10">
        <f t="shared" si="14"/>
        <v>0</v>
      </c>
    </row>
    <row r="191" spans="1:7" ht="18" hidden="1" customHeight="1" x14ac:dyDescent="0.3">
      <c r="A191" s="1110"/>
      <c r="B191" s="288"/>
      <c r="C191" s="447">
        <f t="shared" si="19"/>
        <v>0</v>
      </c>
      <c r="D191" s="447"/>
      <c r="E191" s="595"/>
      <c r="G191" s="10">
        <f t="shared" si="14"/>
        <v>0</v>
      </c>
    </row>
    <row r="192" spans="1:7" ht="18" hidden="1" customHeight="1" x14ac:dyDescent="0.3">
      <c r="A192" s="1110"/>
      <c r="B192" s="288"/>
      <c r="C192" s="447">
        <f t="shared" si="19"/>
        <v>0</v>
      </c>
      <c r="D192" s="447"/>
      <c r="E192" s="595"/>
      <c r="G192" s="10">
        <f t="shared" si="14"/>
        <v>0</v>
      </c>
    </row>
    <row r="193" spans="1:7" ht="18" hidden="1" customHeight="1" x14ac:dyDescent="0.3">
      <c r="A193" s="1110"/>
      <c r="B193" s="288"/>
      <c r="C193" s="447">
        <f t="shared" si="19"/>
        <v>0</v>
      </c>
      <c r="D193" s="447"/>
      <c r="E193" s="595"/>
      <c r="G193" s="10">
        <f t="shared" si="14"/>
        <v>0</v>
      </c>
    </row>
    <row r="194" spans="1:7" ht="18" hidden="1" customHeight="1" x14ac:dyDescent="0.3">
      <c r="A194" s="1114"/>
      <c r="B194" s="288" t="s">
        <v>742</v>
      </c>
      <c r="C194" s="447">
        <f>SUM(C184:C193)</f>
        <v>0</v>
      </c>
      <c r="D194" s="447">
        <f>SUM(D184:D193)</f>
        <v>0</v>
      </c>
      <c r="E194" s="447">
        <f>SUM(E184:E193)</f>
        <v>0</v>
      </c>
      <c r="G194" s="10">
        <f t="shared" si="14"/>
        <v>0</v>
      </c>
    </row>
    <row r="195" spans="1:7" ht="18" hidden="1" customHeight="1" x14ac:dyDescent="0.3">
      <c r="A195" s="1112" t="s">
        <v>1103</v>
      </c>
      <c r="B195" s="288"/>
      <c r="C195" s="447">
        <f>SUM(D195:E195)</f>
        <v>0</v>
      </c>
      <c r="D195" s="447"/>
      <c r="E195" s="595"/>
      <c r="G195" s="10">
        <f t="shared" si="14"/>
        <v>0</v>
      </c>
    </row>
    <row r="196" spans="1:7" ht="18" hidden="1" customHeight="1" x14ac:dyDescent="0.3">
      <c r="A196" s="1110"/>
      <c r="B196" s="288"/>
      <c r="C196" s="447">
        <f t="shared" ref="C196:C204" si="20">SUM(D196:E196)</f>
        <v>0</v>
      </c>
      <c r="D196" s="447"/>
      <c r="E196" s="595"/>
      <c r="G196" s="10">
        <f t="shared" si="14"/>
        <v>0</v>
      </c>
    </row>
    <row r="197" spans="1:7" ht="18" hidden="1" customHeight="1" x14ac:dyDescent="0.3">
      <c r="A197" s="1110"/>
      <c r="B197" s="288"/>
      <c r="C197" s="447">
        <f t="shared" si="20"/>
        <v>0</v>
      </c>
      <c r="D197" s="447"/>
      <c r="E197" s="595"/>
      <c r="G197" s="10">
        <f t="shared" si="14"/>
        <v>0</v>
      </c>
    </row>
    <row r="198" spans="1:7" ht="18" hidden="1" customHeight="1" x14ac:dyDescent="0.3">
      <c r="A198" s="1110"/>
      <c r="B198" s="288"/>
      <c r="C198" s="447">
        <f t="shared" si="20"/>
        <v>0</v>
      </c>
      <c r="D198" s="447"/>
      <c r="E198" s="595"/>
      <c r="G198" s="10">
        <f t="shared" si="14"/>
        <v>0</v>
      </c>
    </row>
    <row r="199" spans="1:7" ht="18" hidden="1" customHeight="1" x14ac:dyDescent="0.3">
      <c r="A199" s="1110"/>
      <c r="B199" s="288"/>
      <c r="C199" s="447">
        <f t="shared" si="20"/>
        <v>0</v>
      </c>
      <c r="D199" s="447"/>
      <c r="E199" s="595"/>
      <c r="G199" s="10">
        <f t="shared" si="14"/>
        <v>0</v>
      </c>
    </row>
    <row r="200" spans="1:7" ht="18" hidden="1" customHeight="1" x14ac:dyDescent="0.3">
      <c r="A200" s="1110"/>
      <c r="B200" s="288"/>
      <c r="C200" s="447">
        <f t="shared" si="20"/>
        <v>0</v>
      </c>
      <c r="D200" s="447"/>
      <c r="E200" s="595"/>
      <c r="G200" s="10">
        <f t="shared" si="14"/>
        <v>0</v>
      </c>
    </row>
    <row r="201" spans="1:7" ht="18" hidden="1" customHeight="1" x14ac:dyDescent="0.3">
      <c r="A201" s="1110"/>
      <c r="B201" s="288"/>
      <c r="C201" s="447">
        <f t="shared" si="20"/>
        <v>0</v>
      </c>
      <c r="D201" s="447"/>
      <c r="E201" s="595"/>
      <c r="G201" s="10">
        <f t="shared" ref="G201:G264" si="21">SUM(C201:E201)</f>
        <v>0</v>
      </c>
    </row>
    <row r="202" spans="1:7" ht="18" hidden="1" customHeight="1" x14ac:dyDescent="0.3">
      <c r="A202" s="1110"/>
      <c r="B202" s="288"/>
      <c r="C202" s="447">
        <f t="shared" si="20"/>
        <v>0</v>
      </c>
      <c r="D202" s="447"/>
      <c r="E202" s="595"/>
      <c r="G202" s="10">
        <f t="shared" si="21"/>
        <v>0</v>
      </c>
    </row>
    <row r="203" spans="1:7" ht="18" hidden="1" customHeight="1" x14ac:dyDescent="0.3">
      <c r="A203" s="1110"/>
      <c r="B203" s="288"/>
      <c r="C203" s="447">
        <f t="shared" si="20"/>
        <v>0</v>
      </c>
      <c r="D203" s="447"/>
      <c r="E203" s="595"/>
      <c r="G203" s="10">
        <f t="shared" si="21"/>
        <v>0</v>
      </c>
    </row>
    <row r="204" spans="1:7" ht="18" hidden="1" customHeight="1" x14ac:dyDescent="0.3">
      <c r="A204" s="1110"/>
      <c r="B204" s="288"/>
      <c r="C204" s="447">
        <f t="shared" si="20"/>
        <v>0</v>
      </c>
      <c r="D204" s="447"/>
      <c r="E204" s="595"/>
      <c r="G204" s="10">
        <f t="shared" si="21"/>
        <v>0</v>
      </c>
    </row>
    <row r="205" spans="1:7" ht="18" hidden="1" customHeight="1" x14ac:dyDescent="0.3">
      <c r="A205" s="1114"/>
      <c r="B205" s="288" t="s">
        <v>742</v>
      </c>
      <c r="C205" s="447">
        <f>SUM(C195:C204)</f>
        <v>0</v>
      </c>
      <c r="D205" s="447">
        <f>SUM(D195:D204)</f>
        <v>0</v>
      </c>
      <c r="E205" s="447">
        <f>SUM(E195:E204)</f>
        <v>0</v>
      </c>
      <c r="G205" s="10">
        <f t="shared" si="21"/>
        <v>0</v>
      </c>
    </row>
    <row r="206" spans="1:7" ht="18" hidden="1" customHeight="1" x14ac:dyDescent="0.3">
      <c r="A206" s="1112" t="s">
        <v>1104</v>
      </c>
      <c r="B206" s="288"/>
      <c r="C206" s="447">
        <f>SUM(D206:E206)</f>
        <v>0</v>
      </c>
      <c r="D206" s="447"/>
      <c r="E206" s="595"/>
      <c r="G206" s="10">
        <f t="shared" si="21"/>
        <v>0</v>
      </c>
    </row>
    <row r="207" spans="1:7" ht="18" hidden="1" customHeight="1" x14ac:dyDescent="0.3">
      <c r="A207" s="1110"/>
      <c r="B207" s="288"/>
      <c r="C207" s="447">
        <f t="shared" ref="C207:C215" si="22">SUM(D207:E207)</f>
        <v>0</v>
      </c>
      <c r="D207" s="447"/>
      <c r="E207" s="595"/>
      <c r="G207" s="10">
        <f t="shared" si="21"/>
        <v>0</v>
      </c>
    </row>
    <row r="208" spans="1:7" ht="18" hidden="1" customHeight="1" x14ac:dyDescent="0.3">
      <c r="A208" s="1110"/>
      <c r="B208" s="288"/>
      <c r="C208" s="447">
        <f t="shared" si="22"/>
        <v>0</v>
      </c>
      <c r="D208" s="447"/>
      <c r="E208" s="595"/>
      <c r="G208" s="10">
        <f t="shared" si="21"/>
        <v>0</v>
      </c>
    </row>
    <row r="209" spans="1:7" ht="18" hidden="1" customHeight="1" x14ac:dyDescent="0.3">
      <c r="A209" s="1110"/>
      <c r="B209" s="288"/>
      <c r="C209" s="447">
        <f t="shared" si="22"/>
        <v>0</v>
      </c>
      <c r="D209" s="447"/>
      <c r="E209" s="595"/>
      <c r="G209" s="10">
        <f t="shared" si="21"/>
        <v>0</v>
      </c>
    </row>
    <row r="210" spans="1:7" ht="18" hidden="1" customHeight="1" x14ac:dyDescent="0.3">
      <c r="A210" s="1110"/>
      <c r="B210" s="288"/>
      <c r="C210" s="447">
        <f t="shared" si="22"/>
        <v>0</v>
      </c>
      <c r="D210" s="447"/>
      <c r="E210" s="595"/>
      <c r="G210" s="10">
        <f t="shared" si="21"/>
        <v>0</v>
      </c>
    </row>
    <row r="211" spans="1:7" ht="18" hidden="1" customHeight="1" x14ac:dyDescent="0.3">
      <c r="A211" s="1110"/>
      <c r="B211" s="288"/>
      <c r="C211" s="447">
        <f t="shared" si="22"/>
        <v>0</v>
      </c>
      <c r="D211" s="447"/>
      <c r="E211" s="595"/>
      <c r="G211" s="10">
        <f t="shared" si="21"/>
        <v>0</v>
      </c>
    </row>
    <row r="212" spans="1:7" ht="18" hidden="1" customHeight="1" x14ac:dyDescent="0.3">
      <c r="A212" s="1110"/>
      <c r="B212" s="288"/>
      <c r="C212" s="447">
        <f t="shared" si="22"/>
        <v>0</v>
      </c>
      <c r="D212" s="447"/>
      <c r="E212" s="595"/>
      <c r="G212" s="10">
        <f t="shared" si="21"/>
        <v>0</v>
      </c>
    </row>
    <row r="213" spans="1:7" ht="18" hidden="1" customHeight="1" x14ac:dyDescent="0.3">
      <c r="A213" s="1110"/>
      <c r="B213" s="288"/>
      <c r="C213" s="447">
        <f t="shared" si="22"/>
        <v>0</v>
      </c>
      <c r="D213" s="447"/>
      <c r="E213" s="595"/>
      <c r="G213" s="10">
        <f t="shared" si="21"/>
        <v>0</v>
      </c>
    </row>
    <row r="214" spans="1:7" ht="18" hidden="1" customHeight="1" x14ac:dyDescent="0.3">
      <c r="A214" s="1110"/>
      <c r="B214" s="288"/>
      <c r="C214" s="447">
        <f t="shared" si="22"/>
        <v>0</v>
      </c>
      <c r="D214" s="447"/>
      <c r="E214" s="595"/>
      <c r="G214" s="10">
        <f t="shared" si="21"/>
        <v>0</v>
      </c>
    </row>
    <row r="215" spans="1:7" ht="18" hidden="1" customHeight="1" x14ac:dyDescent="0.3">
      <c r="A215" s="1110"/>
      <c r="B215" s="288"/>
      <c r="C215" s="447">
        <f t="shared" si="22"/>
        <v>0</v>
      </c>
      <c r="D215" s="447"/>
      <c r="E215" s="595"/>
      <c r="G215" s="10">
        <f t="shared" si="21"/>
        <v>0</v>
      </c>
    </row>
    <row r="216" spans="1:7" ht="18" hidden="1" customHeight="1" x14ac:dyDescent="0.3">
      <c r="A216" s="1114"/>
      <c r="B216" s="288" t="s">
        <v>742</v>
      </c>
      <c r="C216" s="447">
        <f>SUM(C206:C215)</f>
        <v>0</v>
      </c>
      <c r="D216" s="447">
        <f>SUM(D206:D215)</f>
        <v>0</v>
      </c>
      <c r="E216" s="447">
        <f>SUM(E206:E215)</f>
        <v>0</v>
      </c>
      <c r="G216" s="10">
        <f t="shared" si="21"/>
        <v>0</v>
      </c>
    </row>
    <row r="217" spans="1:7" ht="18" hidden="1" customHeight="1" x14ac:dyDescent="0.3">
      <c r="A217" s="1112" t="s">
        <v>1105</v>
      </c>
      <c r="B217" s="288"/>
      <c r="C217" s="447">
        <f>SUM(D217:E217)</f>
        <v>0</v>
      </c>
      <c r="D217" s="447"/>
      <c r="E217" s="595"/>
      <c r="G217" s="10">
        <f t="shared" si="21"/>
        <v>0</v>
      </c>
    </row>
    <row r="218" spans="1:7" ht="18" hidden="1" customHeight="1" x14ac:dyDescent="0.3">
      <c r="A218" s="1110"/>
      <c r="B218" s="288"/>
      <c r="C218" s="447">
        <f t="shared" ref="C218:C226" si="23">SUM(D218:E218)</f>
        <v>0</v>
      </c>
      <c r="D218" s="447"/>
      <c r="E218" s="595"/>
      <c r="G218" s="10">
        <f t="shared" si="21"/>
        <v>0</v>
      </c>
    </row>
    <row r="219" spans="1:7" ht="18" hidden="1" customHeight="1" x14ac:dyDescent="0.3">
      <c r="A219" s="1110"/>
      <c r="B219" s="288"/>
      <c r="C219" s="447">
        <f t="shared" si="23"/>
        <v>0</v>
      </c>
      <c r="D219" s="447"/>
      <c r="E219" s="595"/>
      <c r="G219" s="10">
        <f t="shared" si="21"/>
        <v>0</v>
      </c>
    </row>
    <row r="220" spans="1:7" ht="18" hidden="1" customHeight="1" x14ac:dyDescent="0.3">
      <c r="A220" s="1110"/>
      <c r="B220" s="288"/>
      <c r="C220" s="447">
        <f t="shared" si="23"/>
        <v>0</v>
      </c>
      <c r="D220" s="447"/>
      <c r="E220" s="595"/>
      <c r="G220" s="10">
        <f t="shared" si="21"/>
        <v>0</v>
      </c>
    </row>
    <row r="221" spans="1:7" ht="18" hidden="1" customHeight="1" x14ac:dyDescent="0.3">
      <c r="A221" s="1110"/>
      <c r="B221" s="288"/>
      <c r="C221" s="447">
        <f t="shared" si="23"/>
        <v>0</v>
      </c>
      <c r="D221" s="447"/>
      <c r="E221" s="595"/>
      <c r="G221" s="10">
        <f t="shared" si="21"/>
        <v>0</v>
      </c>
    </row>
    <row r="222" spans="1:7" ht="18" hidden="1" customHeight="1" x14ac:dyDescent="0.3">
      <c r="A222" s="1110"/>
      <c r="B222" s="288"/>
      <c r="C222" s="447">
        <f t="shared" si="23"/>
        <v>0</v>
      </c>
      <c r="D222" s="447"/>
      <c r="E222" s="595"/>
      <c r="G222" s="10">
        <f t="shared" si="21"/>
        <v>0</v>
      </c>
    </row>
    <row r="223" spans="1:7" ht="18" hidden="1" customHeight="1" x14ac:dyDescent="0.3">
      <c r="A223" s="1110"/>
      <c r="B223" s="288"/>
      <c r="C223" s="447">
        <f t="shared" si="23"/>
        <v>0</v>
      </c>
      <c r="D223" s="447"/>
      <c r="E223" s="595"/>
      <c r="G223" s="10">
        <f t="shared" si="21"/>
        <v>0</v>
      </c>
    </row>
    <row r="224" spans="1:7" ht="18" hidden="1" customHeight="1" x14ac:dyDescent="0.3">
      <c r="A224" s="1110"/>
      <c r="B224" s="288"/>
      <c r="C224" s="447">
        <f t="shared" si="23"/>
        <v>0</v>
      </c>
      <c r="D224" s="447"/>
      <c r="E224" s="595"/>
      <c r="G224" s="10">
        <f t="shared" si="21"/>
        <v>0</v>
      </c>
    </row>
    <row r="225" spans="1:7" ht="18" hidden="1" customHeight="1" x14ac:dyDescent="0.3">
      <c r="A225" s="1110"/>
      <c r="B225" s="288"/>
      <c r="C225" s="447">
        <f t="shared" si="23"/>
        <v>0</v>
      </c>
      <c r="D225" s="447"/>
      <c r="E225" s="595"/>
      <c r="G225" s="10">
        <f t="shared" si="21"/>
        <v>0</v>
      </c>
    </row>
    <row r="226" spans="1:7" ht="18" hidden="1" customHeight="1" x14ac:dyDescent="0.3">
      <c r="A226" s="1110"/>
      <c r="B226" s="288"/>
      <c r="C226" s="447">
        <f t="shared" si="23"/>
        <v>0</v>
      </c>
      <c r="D226" s="447"/>
      <c r="E226" s="595"/>
      <c r="G226" s="10">
        <f t="shared" si="21"/>
        <v>0</v>
      </c>
    </row>
    <row r="227" spans="1:7" ht="18" hidden="1" customHeight="1" x14ac:dyDescent="0.3">
      <c r="A227" s="1114"/>
      <c r="B227" s="288" t="s">
        <v>742</v>
      </c>
      <c r="C227" s="447">
        <f>SUM(C217:C226)</f>
        <v>0</v>
      </c>
      <c r="D227" s="447">
        <f>SUM(D217:D226)</f>
        <v>0</v>
      </c>
      <c r="E227" s="447">
        <f>SUM(E217:E226)</f>
        <v>0</v>
      </c>
      <c r="G227" s="10">
        <f t="shared" si="21"/>
        <v>0</v>
      </c>
    </row>
    <row r="228" spans="1:7" ht="187.5" x14ac:dyDescent="0.3">
      <c r="A228" s="1112" t="s">
        <v>1106</v>
      </c>
      <c r="B228" s="931" t="s">
        <v>1267</v>
      </c>
      <c r="C228" s="447">
        <f>SUM(D228:E228)</f>
        <v>69100</v>
      </c>
      <c r="D228" s="447"/>
      <c r="E228" s="595">
        <v>69100</v>
      </c>
      <c r="G228" s="10">
        <f t="shared" si="21"/>
        <v>138200</v>
      </c>
    </row>
    <row r="229" spans="1:7" ht="18" hidden="1" customHeight="1" x14ac:dyDescent="0.3">
      <c r="A229" s="1110"/>
      <c r="B229" s="288"/>
      <c r="C229" s="447">
        <f t="shared" ref="C229:C237" si="24">SUM(D229:E229)</f>
        <v>0</v>
      </c>
      <c r="D229" s="447"/>
      <c r="E229" s="595"/>
      <c r="G229" s="10">
        <f t="shared" si="21"/>
        <v>0</v>
      </c>
    </row>
    <row r="230" spans="1:7" ht="18" hidden="1" customHeight="1" x14ac:dyDescent="0.3">
      <c r="A230" s="1110"/>
      <c r="B230" s="288"/>
      <c r="C230" s="447">
        <f t="shared" si="24"/>
        <v>0</v>
      </c>
      <c r="D230" s="447"/>
      <c r="E230" s="595"/>
      <c r="G230" s="10">
        <f t="shared" si="21"/>
        <v>0</v>
      </c>
    </row>
    <row r="231" spans="1:7" ht="18" hidden="1" customHeight="1" x14ac:dyDescent="0.3">
      <c r="A231" s="1110"/>
      <c r="B231" s="288"/>
      <c r="C231" s="447">
        <f t="shared" si="24"/>
        <v>0</v>
      </c>
      <c r="D231" s="447"/>
      <c r="E231" s="595"/>
      <c r="G231" s="10">
        <f t="shared" si="21"/>
        <v>0</v>
      </c>
    </row>
    <row r="232" spans="1:7" ht="18" hidden="1" customHeight="1" x14ac:dyDescent="0.3">
      <c r="A232" s="1110"/>
      <c r="B232" s="288"/>
      <c r="C232" s="447">
        <f t="shared" si="24"/>
        <v>0</v>
      </c>
      <c r="D232" s="447"/>
      <c r="E232" s="595"/>
      <c r="G232" s="10">
        <f t="shared" si="21"/>
        <v>0</v>
      </c>
    </row>
    <row r="233" spans="1:7" ht="18" hidden="1" customHeight="1" x14ac:dyDescent="0.3">
      <c r="A233" s="1110"/>
      <c r="B233" s="288"/>
      <c r="C233" s="447">
        <f t="shared" si="24"/>
        <v>0</v>
      </c>
      <c r="D233" s="447"/>
      <c r="E233" s="595"/>
      <c r="G233" s="10">
        <f t="shared" si="21"/>
        <v>0</v>
      </c>
    </row>
    <row r="234" spans="1:7" ht="18" hidden="1" customHeight="1" x14ac:dyDescent="0.3">
      <c r="A234" s="1110"/>
      <c r="B234" s="288"/>
      <c r="C234" s="447">
        <f t="shared" si="24"/>
        <v>0</v>
      </c>
      <c r="D234" s="447"/>
      <c r="E234" s="595"/>
      <c r="G234" s="10">
        <f t="shared" si="21"/>
        <v>0</v>
      </c>
    </row>
    <row r="235" spans="1:7" ht="18" hidden="1" customHeight="1" x14ac:dyDescent="0.3">
      <c r="A235" s="1110"/>
      <c r="B235" s="288"/>
      <c r="C235" s="447">
        <f t="shared" si="24"/>
        <v>0</v>
      </c>
      <c r="D235" s="447"/>
      <c r="E235" s="595"/>
      <c r="G235" s="10">
        <f t="shared" si="21"/>
        <v>0</v>
      </c>
    </row>
    <row r="236" spans="1:7" ht="18" hidden="1" customHeight="1" x14ac:dyDescent="0.3">
      <c r="A236" s="1110"/>
      <c r="B236" s="288"/>
      <c r="C236" s="447">
        <f t="shared" si="24"/>
        <v>0</v>
      </c>
      <c r="D236" s="447"/>
      <c r="E236" s="595"/>
      <c r="G236" s="10">
        <f t="shared" si="21"/>
        <v>0</v>
      </c>
    </row>
    <row r="237" spans="1:7" ht="18" hidden="1" customHeight="1" x14ac:dyDescent="0.3">
      <c r="A237" s="1110"/>
      <c r="B237" s="288"/>
      <c r="C237" s="447">
        <f t="shared" si="24"/>
        <v>0</v>
      </c>
      <c r="D237" s="447"/>
      <c r="E237" s="595"/>
      <c r="G237" s="10">
        <f t="shared" si="21"/>
        <v>0</v>
      </c>
    </row>
    <row r="238" spans="1:7" ht="18" customHeight="1" x14ac:dyDescent="0.3">
      <c r="A238" s="1114"/>
      <c r="B238" s="288" t="s">
        <v>742</v>
      </c>
      <c r="C238" s="447">
        <f>SUM(C228:C237)</f>
        <v>69100</v>
      </c>
      <c r="D238" s="447">
        <f>SUM(D228:D237)</f>
        <v>0</v>
      </c>
      <c r="E238" s="447">
        <f>SUM(E228:E237)</f>
        <v>69100</v>
      </c>
      <c r="G238" s="10">
        <f t="shared" si="21"/>
        <v>138200</v>
      </c>
    </row>
    <row r="239" spans="1:7" ht="18" hidden="1" customHeight="1" x14ac:dyDescent="0.3">
      <c r="A239" s="1112" t="s">
        <v>1107</v>
      </c>
      <c r="B239" s="288"/>
      <c r="C239" s="447">
        <f>SUM(D239:E239)</f>
        <v>0</v>
      </c>
      <c r="D239" s="447"/>
      <c r="E239" s="595"/>
      <c r="G239" s="10">
        <f t="shared" si="21"/>
        <v>0</v>
      </c>
    </row>
    <row r="240" spans="1:7" ht="18" hidden="1" customHeight="1" x14ac:dyDescent="0.3">
      <c r="A240" s="1110"/>
      <c r="B240" s="288"/>
      <c r="C240" s="447">
        <f t="shared" ref="C240:C248" si="25">SUM(D240:E240)</f>
        <v>0</v>
      </c>
      <c r="D240" s="447"/>
      <c r="E240" s="595"/>
      <c r="G240" s="10">
        <f t="shared" si="21"/>
        <v>0</v>
      </c>
    </row>
    <row r="241" spans="1:7" ht="18" hidden="1" customHeight="1" x14ac:dyDescent="0.3">
      <c r="A241" s="1110"/>
      <c r="B241" s="288"/>
      <c r="C241" s="447">
        <f t="shared" si="25"/>
        <v>0</v>
      </c>
      <c r="D241" s="447"/>
      <c r="E241" s="595"/>
      <c r="G241" s="10">
        <f t="shared" si="21"/>
        <v>0</v>
      </c>
    </row>
    <row r="242" spans="1:7" ht="18" hidden="1" customHeight="1" x14ac:dyDescent="0.3">
      <c r="A242" s="1110"/>
      <c r="B242" s="288"/>
      <c r="C242" s="447">
        <f t="shared" si="25"/>
        <v>0</v>
      </c>
      <c r="D242" s="447"/>
      <c r="E242" s="595"/>
      <c r="G242" s="10">
        <f t="shared" si="21"/>
        <v>0</v>
      </c>
    </row>
    <row r="243" spans="1:7" ht="18" hidden="1" customHeight="1" x14ac:dyDescent="0.3">
      <c r="A243" s="1110"/>
      <c r="B243" s="288"/>
      <c r="C243" s="447">
        <f t="shared" si="25"/>
        <v>0</v>
      </c>
      <c r="D243" s="447"/>
      <c r="E243" s="595"/>
      <c r="G243" s="10">
        <f t="shared" si="21"/>
        <v>0</v>
      </c>
    </row>
    <row r="244" spans="1:7" ht="18" hidden="1" customHeight="1" x14ac:dyDescent="0.3">
      <c r="A244" s="1110"/>
      <c r="B244" s="288"/>
      <c r="C244" s="447">
        <f t="shared" si="25"/>
        <v>0</v>
      </c>
      <c r="D244" s="447"/>
      <c r="E244" s="595"/>
      <c r="G244" s="10">
        <f t="shared" si="21"/>
        <v>0</v>
      </c>
    </row>
    <row r="245" spans="1:7" ht="18" hidden="1" customHeight="1" x14ac:dyDescent="0.3">
      <c r="A245" s="1110"/>
      <c r="B245" s="288"/>
      <c r="C245" s="447">
        <f t="shared" si="25"/>
        <v>0</v>
      </c>
      <c r="D245" s="447"/>
      <c r="E245" s="595"/>
      <c r="G245" s="10">
        <f t="shared" si="21"/>
        <v>0</v>
      </c>
    </row>
    <row r="246" spans="1:7" ht="18" hidden="1" customHeight="1" x14ac:dyDescent="0.3">
      <c r="A246" s="1110"/>
      <c r="B246" s="288"/>
      <c r="C246" s="447">
        <f t="shared" si="25"/>
        <v>0</v>
      </c>
      <c r="D246" s="447"/>
      <c r="E246" s="595"/>
      <c r="G246" s="10">
        <f t="shared" si="21"/>
        <v>0</v>
      </c>
    </row>
    <row r="247" spans="1:7" ht="18" hidden="1" customHeight="1" x14ac:dyDescent="0.3">
      <c r="A247" s="1110"/>
      <c r="B247" s="288"/>
      <c r="C247" s="447">
        <f t="shared" si="25"/>
        <v>0</v>
      </c>
      <c r="D247" s="447"/>
      <c r="E247" s="595"/>
      <c r="G247" s="10">
        <f t="shared" si="21"/>
        <v>0</v>
      </c>
    </row>
    <row r="248" spans="1:7" ht="18" hidden="1" customHeight="1" x14ac:dyDescent="0.3">
      <c r="A248" s="1110"/>
      <c r="B248" s="288"/>
      <c r="C248" s="447">
        <f t="shared" si="25"/>
        <v>0</v>
      </c>
      <c r="D248" s="447"/>
      <c r="E248" s="595"/>
      <c r="G248" s="10">
        <f t="shared" si="21"/>
        <v>0</v>
      </c>
    </row>
    <row r="249" spans="1:7" ht="18" hidden="1" customHeight="1" x14ac:dyDescent="0.3">
      <c r="A249" s="1114"/>
      <c r="B249" s="288" t="s">
        <v>742</v>
      </c>
      <c r="C249" s="447">
        <f>SUM(C239:C248)</f>
        <v>0</v>
      </c>
      <c r="D249" s="447">
        <f>SUM(D239:D248)</f>
        <v>0</v>
      </c>
      <c r="E249" s="447">
        <f>SUM(E239:E248)</f>
        <v>0</v>
      </c>
      <c r="G249" s="10">
        <f t="shared" si="21"/>
        <v>0</v>
      </c>
    </row>
    <row r="250" spans="1:7" ht="18" hidden="1" customHeight="1" x14ac:dyDescent="0.3">
      <c r="A250" s="1112" t="s">
        <v>1108</v>
      </c>
      <c r="B250" s="288"/>
      <c r="C250" s="447">
        <f>SUM(D250:E250)</f>
        <v>0</v>
      </c>
      <c r="D250" s="447"/>
      <c r="E250" s="595"/>
      <c r="G250" s="10">
        <f t="shared" si="21"/>
        <v>0</v>
      </c>
    </row>
    <row r="251" spans="1:7" ht="18" hidden="1" customHeight="1" x14ac:dyDescent="0.3">
      <c r="A251" s="1110"/>
      <c r="B251" s="288"/>
      <c r="C251" s="447">
        <f t="shared" ref="C251:C259" si="26">SUM(D251:E251)</f>
        <v>0</v>
      </c>
      <c r="D251" s="447"/>
      <c r="E251" s="595"/>
      <c r="G251" s="10">
        <f t="shared" si="21"/>
        <v>0</v>
      </c>
    </row>
    <row r="252" spans="1:7" ht="18" hidden="1" customHeight="1" x14ac:dyDescent="0.3">
      <c r="A252" s="1110"/>
      <c r="B252" s="288"/>
      <c r="C252" s="447">
        <f t="shared" si="26"/>
        <v>0</v>
      </c>
      <c r="D252" s="447"/>
      <c r="E252" s="595"/>
      <c r="G252" s="10">
        <f t="shared" si="21"/>
        <v>0</v>
      </c>
    </row>
    <row r="253" spans="1:7" ht="18" hidden="1" customHeight="1" x14ac:dyDescent="0.3">
      <c r="A253" s="1110"/>
      <c r="B253" s="288"/>
      <c r="C253" s="447">
        <f t="shared" si="26"/>
        <v>0</v>
      </c>
      <c r="D253" s="447"/>
      <c r="E253" s="595"/>
      <c r="G253" s="10">
        <f t="shared" si="21"/>
        <v>0</v>
      </c>
    </row>
    <row r="254" spans="1:7" ht="18" hidden="1" customHeight="1" x14ac:dyDescent="0.3">
      <c r="A254" s="1110"/>
      <c r="B254" s="288"/>
      <c r="C254" s="447">
        <f t="shared" si="26"/>
        <v>0</v>
      </c>
      <c r="D254" s="447"/>
      <c r="E254" s="595"/>
      <c r="G254" s="10">
        <f t="shared" si="21"/>
        <v>0</v>
      </c>
    </row>
    <row r="255" spans="1:7" ht="18" hidden="1" customHeight="1" x14ac:dyDescent="0.3">
      <c r="A255" s="1110"/>
      <c r="B255" s="288"/>
      <c r="C255" s="447">
        <f t="shared" si="26"/>
        <v>0</v>
      </c>
      <c r="D255" s="447"/>
      <c r="E255" s="595"/>
      <c r="G255" s="10">
        <f t="shared" si="21"/>
        <v>0</v>
      </c>
    </row>
    <row r="256" spans="1:7" ht="18" hidden="1" customHeight="1" x14ac:dyDescent="0.3">
      <c r="A256" s="1110"/>
      <c r="B256" s="288"/>
      <c r="C256" s="447">
        <f t="shared" si="26"/>
        <v>0</v>
      </c>
      <c r="D256" s="447"/>
      <c r="E256" s="595"/>
      <c r="G256" s="10">
        <f t="shared" si="21"/>
        <v>0</v>
      </c>
    </row>
    <row r="257" spans="1:7" ht="18" hidden="1" customHeight="1" x14ac:dyDescent="0.3">
      <c r="A257" s="1110"/>
      <c r="B257" s="288"/>
      <c r="C257" s="447">
        <f t="shared" si="26"/>
        <v>0</v>
      </c>
      <c r="D257" s="447"/>
      <c r="E257" s="595"/>
      <c r="G257" s="10">
        <f t="shared" si="21"/>
        <v>0</v>
      </c>
    </row>
    <row r="258" spans="1:7" ht="18" hidden="1" customHeight="1" x14ac:dyDescent="0.3">
      <c r="A258" s="1110"/>
      <c r="B258" s="288"/>
      <c r="C258" s="447">
        <f t="shared" si="26"/>
        <v>0</v>
      </c>
      <c r="D258" s="447"/>
      <c r="E258" s="595"/>
      <c r="G258" s="10">
        <f t="shared" si="21"/>
        <v>0</v>
      </c>
    </row>
    <row r="259" spans="1:7" ht="18" hidden="1" customHeight="1" x14ac:dyDescent="0.3">
      <c r="A259" s="1110"/>
      <c r="B259" s="288"/>
      <c r="C259" s="447">
        <f t="shared" si="26"/>
        <v>0</v>
      </c>
      <c r="D259" s="447"/>
      <c r="E259" s="595"/>
      <c r="G259" s="10">
        <f t="shared" si="21"/>
        <v>0</v>
      </c>
    </row>
    <row r="260" spans="1:7" ht="18" hidden="1" customHeight="1" x14ac:dyDescent="0.3">
      <c r="A260" s="1114"/>
      <c r="B260" s="288" t="s">
        <v>742</v>
      </c>
      <c r="C260" s="447">
        <f>SUM(C250:C259)</f>
        <v>0</v>
      </c>
      <c r="D260" s="447">
        <f>SUM(D250:D259)</f>
        <v>0</v>
      </c>
      <c r="E260" s="447">
        <f>SUM(E250:E259)</f>
        <v>0</v>
      </c>
      <c r="G260" s="10">
        <f t="shared" si="21"/>
        <v>0</v>
      </c>
    </row>
    <row r="261" spans="1:7" ht="18" hidden="1" customHeight="1" x14ac:dyDescent="0.3">
      <c r="A261" s="1112" t="s">
        <v>1109</v>
      </c>
      <c r="B261" s="288"/>
      <c r="C261" s="447">
        <f>SUM(D261:E261)</f>
        <v>0</v>
      </c>
      <c r="D261" s="447"/>
      <c r="E261" s="595"/>
      <c r="G261" s="10">
        <f t="shared" si="21"/>
        <v>0</v>
      </c>
    </row>
    <row r="262" spans="1:7" ht="18" hidden="1" customHeight="1" x14ac:dyDescent="0.3">
      <c r="A262" s="1110"/>
      <c r="B262" s="288"/>
      <c r="C262" s="447">
        <f t="shared" ref="C262:C270" si="27">SUM(D262:E262)</f>
        <v>0</v>
      </c>
      <c r="D262" s="447"/>
      <c r="E262" s="595"/>
      <c r="G262" s="10">
        <f t="shared" si="21"/>
        <v>0</v>
      </c>
    </row>
    <row r="263" spans="1:7" ht="18" hidden="1" customHeight="1" x14ac:dyDescent="0.3">
      <c r="A263" s="1110"/>
      <c r="B263" s="288"/>
      <c r="C263" s="447">
        <f t="shared" si="27"/>
        <v>0</v>
      </c>
      <c r="D263" s="447"/>
      <c r="E263" s="595"/>
      <c r="G263" s="10">
        <f t="shared" si="21"/>
        <v>0</v>
      </c>
    </row>
    <row r="264" spans="1:7" ht="18" hidden="1" customHeight="1" x14ac:dyDescent="0.3">
      <c r="A264" s="1110"/>
      <c r="B264" s="288"/>
      <c r="C264" s="447">
        <f t="shared" si="27"/>
        <v>0</v>
      </c>
      <c r="D264" s="447"/>
      <c r="E264" s="595"/>
      <c r="G264" s="10">
        <f t="shared" si="21"/>
        <v>0</v>
      </c>
    </row>
    <row r="265" spans="1:7" ht="18" hidden="1" customHeight="1" x14ac:dyDescent="0.3">
      <c r="A265" s="1110"/>
      <c r="B265" s="288"/>
      <c r="C265" s="447">
        <f t="shared" si="27"/>
        <v>0</v>
      </c>
      <c r="D265" s="447"/>
      <c r="E265" s="595"/>
      <c r="G265" s="10">
        <f t="shared" ref="G265:G328" si="28">SUM(C265:E265)</f>
        <v>0</v>
      </c>
    </row>
    <row r="266" spans="1:7" ht="18" hidden="1" customHeight="1" x14ac:dyDescent="0.3">
      <c r="A266" s="1110"/>
      <c r="B266" s="288"/>
      <c r="C266" s="447">
        <f t="shared" si="27"/>
        <v>0</v>
      </c>
      <c r="D266" s="447"/>
      <c r="E266" s="595"/>
      <c r="G266" s="10">
        <f t="shared" si="28"/>
        <v>0</v>
      </c>
    </row>
    <row r="267" spans="1:7" ht="18" hidden="1" customHeight="1" x14ac:dyDescent="0.3">
      <c r="A267" s="1110"/>
      <c r="B267" s="288"/>
      <c r="C267" s="447">
        <f t="shared" si="27"/>
        <v>0</v>
      </c>
      <c r="D267" s="447"/>
      <c r="E267" s="595"/>
      <c r="G267" s="10">
        <f t="shared" si="28"/>
        <v>0</v>
      </c>
    </row>
    <row r="268" spans="1:7" ht="18" hidden="1" customHeight="1" x14ac:dyDescent="0.3">
      <c r="A268" s="1110"/>
      <c r="B268" s="288"/>
      <c r="C268" s="447">
        <f t="shared" si="27"/>
        <v>0</v>
      </c>
      <c r="D268" s="447"/>
      <c r="E268" s="595"/>
      <c r="G268" s="10">
        <f t="shared" si="28"/>
        <v>0</v>
      </c>
    </row>
    <row r="269" spans="1:7" ht="18" hidden="1" customHeight="1" x14ac:dyDescent="0.3">
      <c r="A269" s="1110"/>
      <c r="B269" s="288"/>
      <c r="C269" s="447">
        <f t="shared" si="27"/>
        <v>0</v>
      </c>
      <c r="D269" s="447"/>
      <c r="E269" s="595"/>
      <c r="G269" s="10">
        <f t="shared" si="28"/>
        <v>0</v>
      </c>
    </row>
    <row r="270" spans="1:7" ht="18" hidden="1" customHeight="1" x14ac:dyDescent="0.3">
      <c r="A270" s="1110"/>
      <c r="B270" s="288"/>
      <c r="C270" s="447">
        <f t="shared" si="27"/>
        <v>0</v>
      </c>
      <c r="D270" s="447"/>
      <c r="E270" s="595"/>
      <c r="G270" s="10">
        <f t="shared" si="28"/>
        <v>0</v>
      </c>
    </row>
    <row r="271" spans="1:7" ht="18" hidden="1" customHeight="1" x14ac:dyDescent="0.3">
      <c r="A271" s="1114"/>
      <c r="B271" s="288" t="s">
        <v>742</v>
      </c>
      <c r="C271" s="447">
        <f>SUM(C261:C270)</f>
        <v>0</v>
      </c>
      <c r="D271" s="447">
        <f>SUM(D261:D270)</f>
        <v>0</v>
      </c>
      <c r="E271" s="447">
        <f>SUM(E261:E270)</f>
        <v>0</v>
      </c>
      <c r="G271" s="10">
        <f t="shared" si="28"/>
        <v>0</v>
      </c>
    </row>
    <row r="272" spans="1:7" ht="18" hidden="1" customHeight="1" x14ac:dyDescent="0.3">
      <c r="A272" s="1112" t="s">
        <v>1110</v>
      </c>
      <c r="B272" s="288"/>
      <c r="C272" s="447">
        <f>SUM(D272:E272)</f>
        <v>0</v>
      </c>
      <c r="D272" s="447"/>
      <c r="E272" s="595"/>
      <c r="G272" s="10">
        <f t="shared" si="28"/>
        <v>0</v>
      </c>
    </row>
    <row r="273" spans="1:7" ht="18" hidden="1" customHeight="1" x14ac:dyDescent="0.3">
      <c r="A273" s="1110"/>
      <c r="B273" s="288"/>
      <c r="C273" s="447">
        <f t="shared" ref="C273:C281" si="29">SUM(D273:E273)</f>
        <v>0</v>
      </c>
      <c r="D273" s="447"/>
      <c r="E273" s="595"/>
      <c r="G273" s="10">
        <f t="shared" si="28"/>
        <v>0</v>
      </c>
    </row>
    <row r="274" spans="1:7" ht="18" hidden="1" customHeight="1" x14ac:dyDescent="0.3">
      <c r="A274" s="1110"/>
      <c r="B274" s="288"/>
      <c r="C274" s="447">
        <f t="shared" si="29"/>
        <v>0</v>
      </c>
      <c r="D274" s="447"/>
      <c r="E274" s="595"/>
      <c r="G274" s="10">
        <f t="shared" si="28"/>
        <v>0</v>
      </c>
    </row>
    <row r="275" spans="1:7" ht="18" hidden="1" customHeight="1" x14ac:dyDescent="0.3">
      <c r="A275" s="1110"/>
      <c r="B275" s="288"/>
      <c r="C275" s="447">
        <f t="shared" si="29"/>
        <v>0</v>
      </c>
      <c r="D275" s="447"/>
      <c r="E275" s="595"/>
      <c r="G275" s="10">
        <f t="shared" si="28"/>
        <v>0</v>
      </c>
    </row>
    <row r="276" spans="1:7" ht="18" hidden="1" customHeight="1" x14ac:dyDescent="0.3">
      <c r="A276" s="1110"/>
      <c r="B276" s="288"/>
      <c r="C276" s="447">
        <f t="shared" si="29"/>
        <v>0</v>
      </c>
      <c r="D276" s="447"/>
      <c r="E276" s="595"/>
      <c r="G276" s="10">
        <f t="shared" si="28"/>
        <v>0</v>
      </c>
    </row>
    <row r="277" spans="1:7" ht="18" hidden="1" customHeight="1" x14ac:dyDescent="0.3">
      <c r="A277" s="1110"/>
      <c r="B277" s="288"/>
      <c r="C277" s="447">
        <f t="shared" si="29"/>
        <v>0</v>
      </c>
      <c r="D277" s="447"/>
      <c r="E277" s="595"/>
      <c r="G277" s="10">
        <f t="shared" si="28"/>
        <v>0</v>
      </c>
    </row>
    <row r="278" spans="1:7" ht="18" hidden="1" customHeight="1" x14ac:dyDescent="0.3">
      <c r="A278" s="1110"/>
      <c r="B278" s="288"/>
      <c r="C278" s="447">
        <f t="shared" si="29"/>
        <v>0</v>
      </c>
      <c r="D278" s="447"/>
      <c r="E278" s="595"/>
      <c r="G278" s="10">
        <f t="shared" si="28"/>
        <v>0</v>
      </c>
    </row>
    <row r="279" spans="1:7" ht="18" hidden="1" customHeight="1" x14ac:dyDescent="0.3">
      <c r="A279" s="1110"/>
      <c r="B279" s="288"/>
      <c r="C279" s="447">
        <f t="shared" si="29"/>
        <v>0</v>
      </c>
      <c r="D279" s="447"/>
      <c r="E279" s="595"/>
      <c r="G279" s="10">
        <f t="shared" si="28"/>
        <v>0</v>
      </c>
    </row>
    <row r="280" spans="1:7" ht="18" hidden="1" customHeight="1" x14ac:dyDescent="0.3">
      <c r="A280" s="1110"/>
      <c r="B280" s="288"/>
      <c r="C280" s="447">
        <f t="shared" si="29"/>
        <v>0</v>
      </c>
      <c r="D280" s="447"/>
      <c r="E280" s="595"/>
      <c r="G280" s="10">
        <f t="shared" si="28"/>
        <v>0</v>
      </c>
    </row>
    <row r="281" spans="1:7" ht="18" hidden="1" customHeight="1" x14ac:dyDescent="0.3">
      <c r="A281" s="1110"/>
      <c r="B281" s="288"/>
      <c r="C281" s="447">
        <f t="shared" si="29"/>
        <v>0</v>
      </c>
      <c r="D281" s="447"/>
      <c r="E281" s="595"/>
      <c r="G281" s="10">
        <f t="shared" si="28"/>
        <v>0</v>
      </c>
    </row>
    <row r="282" spans="1:7" ht="18" hidden="1" customHeight="1" x14ac:dyDescent="0.3">
      <c r="A282" s="1114"/>
      <c r="B282" s="288" t="s">
        <v>742</v>
      </c>
      <c r="C282" s="447">
        <f>SUM(C272:C281)</f>
        <v>0</v>
      </c>
      <c r="D282" s="447">
        <f>SUM(D272:D281)</f>
        <v>0</v>
      </c>
      <c r="E282" s="447">
        <f>SUM(E272:E281)</f>
        <v>0</v>
      </c>
      <c r="G282" s="10">
        <f t="shared" si="28"/>
        <v>0</v>
      </c>
    </row>
    <row r="283" spans="1:7" hidden="1" x14ac:dyDescent="0.3">
      <c r="A283" s="1112" t="s">
        <v>1111</v>
      </c>
      <c r="B283" s="79"/>
      <c r="C283" s="548"/>
      <c r="D283" s="548"/>
      <c r="E283" s="933"/>
      <c r="G283" s="10">
        <f t="shared" si="28"/>
        <v>0</v>
      </c>
    </row>
    <row r="284" spans="1:7" ht="18" hidden="1" customHeight="1" x14ac:dyDescent="0.3">
      <c r="A284" s="1110"/>
      <c r="B284" s="288"/>
      <c r="C284" s="447">
        <f t="shared" ref="C284:C292" si="30">SUM(D284:E284)</f>
        <v>0</v>
      </c>
      <c r="D284" s="447"/>
      <c r="E284" s="595"/>
      <c r="G284" s="10">
        <f t="shared" si="28"/>
        <v>0</v>
      </c>
    </row>
    <row r="285" spans="1:7" ht="18" hidden="1" customHeight="1" x14ac:dyDescent="0.3">
      <c r="A285" s="1110"/>
      <c r="B285" s="288"/>
      <c r="C285" s="447">
        <f t="shared" si="30"/>
        <v>0</v>
      </c>
      <c r="D285" s="447"/>
      <c r="E285" s="595"/>
      <c r="G285" s="10">
        <f t="shared" si="28"/>
        <v>0</v>
      </c>
    </row>
    <row r="286" spans="1:7" ht="18" hidden="1" customHeight="1" x14ac:dyDescent="0.3">
      <c r="A286" s="1110"/>
      <c r="B286" s="288"/>
      <c r="C286" s="447">
        <f t="shared" si="30"/>
        <v>0</v>
      </c>
      <c r="D286" s="447"/>
      <c r="E286" s="595"/>
      <c r="G286" s="10">
        <f t="shared" si="28"/>
        <v>0</v>
      </c>
    </row>
    <row r="287" spans="1:7" ht="18" hidden="1" customHeight="1" x14ac:dyDescent="0.3">
      <c r="A287" s="1110"/>
      <c r="B287" s="288"/>
      <c r="C287" s="447">
        <f t="shared" si="30"/>
        <v>0</v>
      </c>
      <c r="D287" s="447"/>
      <c r="E287" s="595"/>
      <c r="G287" s="10">
        <f t="shared" si="28"/>
        <v>0</v>
      </c>
    </row>
    <row r="288" spans="1:7" ht="18" hidden="1" customHeight="1" x14ac:dyDescent="0.3">
      <c r="A288" s="1110"/>
      <c r="B288" s="288"/>
      <c r="C288" s="447">
        <f t="shared" si="30"/>
        <v>0</v>
      </c>
      <c r="D288" s="447"/>
      <c r="E288" s="595"/>
      <c r="G288" s="10">
        <f t="shared" si="28"/>
        <v>0</v>
      </c>
    </row>
    <row r="289" spans="1:7" ht="18" hidden="1" customHeight="1" x14ac:dyDescent="0.3">
      <c r="A289" s="1110"/>
      <c r="B289" s="288"/>
      <c r="C289" s="447">
        <f t="shared" si="30"/>
        <v>0</v>
      </c>
      <c r="D289" s="447"/>
      <c r="E289" s="595"/>
      <c r="G289" s="10">
        <f t="shared" si="28"/>
        <v>0</v>
      </c>
    </row>
    <row r="290" spans="1:7" ht="18" hidden="1" customHeight="1" x14ac:dyDescent="0.3">
      <c r="A290" s="1110"/>
      <c r="B290" s="288"/>
      <c r="C290" s="447">
        <f t="shared" si="30"/>
        <v>0</v>
      </c>
      <c r="D290" s="447"/>
      <c r="E290" s="595"/>
      <c r="G290" s="10">
        <f t="shared" si="28"/>
        <v>0</v>
      </c>
    </row>
    <row r="291" spans="1:7" ht="18" hidden="1" customHeight="1" x14ac:dyDescent="0.3">
      <c r="A291" s="1110"/>
      <c r="B291" s="288"/>
      <c r="C291" s="447">
        <f t="shared" si="30"/>
        <v>0</v>
      </c>
      <c r="D291" s="447"/>
      <c r="E291" s="595"/>
      <c r="G291" s="10">
        <f t="shared" si="28"/>
        <v>0</v>
      </c>
    </row>
    <row r="292" spans="1:7" ht="18" hidden="1" customHeight="1" x14ac:dyDescent="0.3">
      <c r="A292" s="1110"/>
      <c r="B292" s="288"/>
      <c r="C292" s="447">
        <f t="shared" si="30"/>
        <v>0</v>
      </c>
      <c r="D292" s="447"/>
      <c r="E292" s="595"/>
      <c r="G292" s="10">
        <f t="shared" si="28"/>
        <v>0</v>
      </c>
    </row>
    <row r="293" spans="1:7" ht="18" hidden="1" customHeight="1" x14ac:dyDescent="0.3">
      <c r="A293" s="1114"/>
      <c r="B293" s="288" t="s">
        <v>742</v>
      </c>
      <c r="C293" s="447">
        <f>SUM(C283:C292)</f>
        <v>0</v>
      </c>
      <c r="D293" s="447">
        <f>SUM(D283:D292)</f>
        <v>0</v>
      </c>
      <c r="E293" s="447">
        <f>SUM(E283:E292)</f>
        <v>0</v>
      </c>
      <c r="G293" s="10">
        <f t="shared" si="28"/>
        <v>0</v>
      </c>
    </row>
    <row r="294" spans="1:7" ht="18" hidden="1" customHeight="1" x14ac:dyDescent="0.3">
      <c r="A294" s="1112" t="s">
        <v>1112</v>
      </c>
      <c r="B294" s="288"/>
      <c r="C294" s="447">
        <f>SUM(D294:E294)</f>
        <v>0</v>
      </c>
      <c r="D294" s="447"/>
      <c r="E294" s="595"/>
      <c r="G294" s="10">
        <f t="shared" si="28"/>
        <v>0</v>
      </c>
    </row>
    <row r="295" spans="1:7" ht="18" hidden="1" customHeight="1" x14ac:dyDescent="0.3">
      <c r="A295" s="1110"/>
      <c r="B295" s="288"/>
      <c r="C295" s="447">
        <f t="shared" ref="C295:C303" si="31">SUM(D295:E295)</f>
        <v>0</v>
      </c>
      <c r="D295" s="447"/>
      <c r="E295" s="595"/>
      <c r="G295" s="10">
        <f t="shared" si="28"/>
        <v>0</v>
      </c>
    </row>
    <row r="296" spans="1:7" ht="18" hidden="1" customHeight="1" x14ac:dyDescent="0.3">
      <c r="A296" s="1110"/>
      <c r="B296" s="288"/>
      <c r="C296" s="447">
        <f t="shared" si="31"/>
        <v>0</v>
      </c>
      <c r="D296" s="447"/>
      <c r="E296" s="595"/>
      <c r="G296" s="10">
        <f t="shared" si="28"/>
        <v>0</v>
      </c>
    </row>
    <row r="297" spans="1:7" ht="18" hidden="1" customHeight="1" x14ac:dyDescent="0.3">
      <c r="A297" s="1110"/>
      <c r="B297" s="288"/>
      <c r="C297" s="447">
        <f t="shared" si="31"/>
        <v>0</v>
      </c>
      <c r="D297" s="447"/>
      <c r="E297" s="595"/>
      <c r="G297" s="10">
        <f t="shared" si="28"/>
        <v>0</v>
      </c>
    </row>
    <row r="298" spans="1:7" ht="18" hidden="1" customHeight="1" x14ac:dyDescent="0.3">
      <c r="A298" s="1110"/>
      <c r="B298" s="288"/>
      <c r="C298" s="447">
        <f t="shared" si="31"/>
        <v>0</v>
      </c>
      <c r="D298" s="447"/>
      <c r="E298" s="595"/>
      <c r="G298" s="10">
        <f t="shared" si="28"/>
        <v>0</v>
      </c>
    </row>
    <row r="299" spans="1:7" ht="18" hidden="1" customHeight="1" x14ac:dyDescent="0.3">
      <c r="A299" s="1110"/>
      <c r="B299" s="288"/>
      <c r="C299" s="447">
        <f t="shared" si="31"/>
        <v>0</v>
      </c>
      <c r="D299" s="447"/>
      <c r="E299" s="595"/>
      <c r="G299" s="10">
        <f t="shared" si="28"/>
        <v>0</v>
      </c>
    </row>
    <row r="300" spans="1:7" ht="18" hidden="1" customHeight="1" x14ac:dyDescent="0.3">
      <c r="A300" s="1110"/>
      <c r="B300" s="288"/>
      <c r="C300" s="447">
        <f t="shared" si="31"/>
        <v>0</v>
      </c>
      <c r="D300" s="447"/>
      <c r="E300" s="595"/>
      <c r="G300" s="10">
        <f t="shared" si="28"/>
        <v>0</v>
      </c>
    </row>
    <row r="301" spans="1:7" ht="18" hidden="1" customHeight="1" x14ac:dyDescent="0.3">
      <c r="A301" s="1110"/>
      <c r="B301" s="288"/>
      <c r="C301" s="447">
        <f t="shared" si="31"/>
        <v>0</v>
      </c>
      <c r="D301" s="447"/>
      <c r="E301" s="595"/>
      <c r="G301" s="10">
        <f t="shared" si="28"/>
        <v>0</v>
      </c>
    </row>
    <row r="302" spans="1:7" ht="18" hidden="1" customHeight="1" x14ac:dyDescent="0.3">
      <c r="A302" s="1110"/>
      <c r="B302" s="288"/>
      <c r="C302" s="447">
        <f t="shared" si="31"/>
        <v>0</v>
      </c>
      <c r="D302" s="447"/>
      <c r="E302" s="595"/>
      <c r="G302" s="10">
        <f t="shared" si="28"/>
        <v>0</v>
      </c>
    </row>
    <row r="303" spans="1:7" ht="18" hidden="1" customHeight="1" x14ac:dyDescent="0.3">
      <c r="A303" s="1110"/>
      <c r="B303" s="288"/>
      <c r="C303" s="447">
        <f t="shared" si="31"/>
        <v>0</v>
      </c>
      <c r="D303" s="447"/>
      <c r="E303" s="595"/>
      <c r="G303" s="10">
        <f t="shared" si="28"/>
        <v>0</v>
      </c>
    </row>
    <row r="304" spans="1:7" ht="18" hidden="1" customHeight="1" x14ac:dyDescent="0.3">
      <c r="A304" s="1114"/>
      <c r="B304" s="288" t="s">
        <v>742</v>
      </c>
      <c r="C304" s="447">
        <f>SUM(C294:C303)</f>
        <v>0</v>
      </c>
      <c r="D304" s="447">
        <f>SUM(D294:D303)</f>
        <v>0</v>
      </c>
      <c r="E304" s="447">
        <f>SUM(E294:E303)</f>
        <v>0</v>
      </c>
      <c r="G304" s="10">
        <f t="shared" si="28"/>
        <v>0</v>
      </c>
    </row>
    <row r="305" spans="1:7" ht="18" hidden="1" customHeight="1" x14ac:dyDescent="0.3">
      <c r="A305" s="1112" t="s">
        <v>1113</v>
      </c>
      <c r="B305" s="288"/>
      <c r="C305" s="447">
        <f>SUM(D305:E305)</f>
        <v>0</v>
      </c>
      <c r="D305" s="447"/>
      <c r="E305" s="595"/>
      <c r="G305" s="10">
        <f t="shared" si="28"/>
        <v>0</v>
      </c>
    </row>
    <row r="306" spans="1:7" ht="18" hidden="1" customHeight="1" x14ac:dyDescent="0.3">
      <c r="A306" s="1110"/>
      <c r="B306" s="288"/>
      <c r="C306" s="447">
        <f t="shared" ref="C306:C314" si="32">SUM(D306:E306)</f>
        <v>0</v>
      </c>
      <c r="D306" s="447"/>
      <c r="E306" s="595"/>
      <c r="G306" s="10">
        <f t="shared" si="28"/>
        <v>0</v>
      </c>
    </row>
    <row r="307" spans="1:7" ht="18" hidden="1" customHeight="1" x14ac:dyDescent="0.3">
      <c r="A307" s="1110"/>
      <c r="B307" s="288"/>
      <c r="C307" s="447">
        <f t="shared" si="32"/>
        <v>0</v>
      </c>
      <c r="D307" s="447"/>
      <c r="E307" s="595"/>
      <c r="G307" s="10">
        <f t="shared" si="28"/>
        <v>0</v>
      </c>
    </row>
    <row r="308" spans="1:7" ht="18" hidden="1" customHeight="1" x14ac:dyDescent="0.3">
      <c r="A308" s="1110"/>
      <c r="B308" s="288"/>
      <c r="C308" s="447">
        <f t="shared" si="32"/>
        <v>0</v>
      </c>
      <c r="D308" s="447"/>
      <c r="E308" s="595"/>
      <c r="G308" s="10">
        <f t="shared" si="28"/>
        <v>0</v>
      </c>
    </row>
    <row r="309" spans="1:7" ht="18" hidden="1" customHeight="1" x14ac:dyDescent="0.3">
      <c r="A309" s="1110"/>
      <c r="B309" s="288"/>
      <c r="C309" s="447">
        <f t="shared" si="32"/>
        <v>0</v>
      </c>
      <c r="D309" s="447"/>
      <c r="E309" s="595"/>
      <c r="G309" s="10">
        <f t="shared" si="28"/>
        <v>0</v>
      </c>
    </row>
    <row r="310" spans="1:7" ht="18" hidden="1" customHeight="1" x14ac:dyDescent="0.3">
      <c r="A310" s="1110"/>
      <c r="B310" s="288"/>
      <c r="C310" s="447">
        <f t="shared" si="32"/>
        <v>0</v>
      </c>
      <c r="D310" s="447"/>
      <c r="E310" s="595"/>
      <c r="G310" s="10">
        <f t="shared" si="28"/>
        <v>0</v>
      </c>
    </row>
    <row r="311" spans="1:7" ht="18" hidden="1" customHeight="1" x14ac:dyDescent="0.3">
      <c r="A311" s="1110"/>
      <c r="B311" s="288"/>
      <c r="C311" s="447">
        <f t="shared" si="32"/>
        <v>0</v>
      </c>
      <c r="D311" s="447"/>
      <c r="E311" s="595"/>
      <c r="G311" s="10">
        <f t="shared" si="28"/>
        <v>0</v>
      </c>
    </row>
    <row r="312" spans="1:7" ht="18" hidden="1" customHeight="1" x14ac:dyDescent="0.3">
      <c r="A312" s="1110"/>
      <c r="B312" s="288"/>
      <c r="C312" s="447">
        <f t="shared" si="32"/>
        <v>0</v>
      </c>
      <c r="D312" s="447"/>
      <c r="E312" s="595"/>
      <c r="G312" s="10">
        <f t="shared" si="28"/>
        <v>0</v>
      </c>
    </row>
    <row r="313" spans="1:7" ht="18" hidden="1" customHeight="1" x14ac:dyDescent="0.3">
      <c r="A313" s="1110"/>
      <c r="B313" s="288"/>
      <c r="C313" s="447">
        <f t="shared" si="32"/>
        <v>0</v>
      </c>
      <c r="D313" s="447"/>
      <c r="E313" s="595"/>
      <c r="G313" s="10">
        <f t="shared" si="28"/>
        <v>0</v>
      </c>
    </row>
    <row r="314" spans="1:7" ht="18" hidden="1" customHeight="1" x14ac:dyDescent="0.3">
      <c r="A314" s="1110"/>
      <c r="B314" s="288"/>
      <c r="C314" s="447">
        <f t="shared" si="32"/>
        <v>0</v>
      </c>
      <c r="D314" s="447"/>
      <c r="E314" s="595"/>
      <c r="G314" s="10">
        <f t="shared" si="28"/>
        <v>0</v>
      </c>
    </row>
    <row r="315" spans="1:7" ht="18" hidden="1" customHeight="1" x14ac:dyDescent="0.3">
      <c r="A315" s="1114"/>
      <c r="B315" s="288" t="s">
        <v>742</v>
      </c>
      <c r="C315" s="447">
        <f>SUM(C305:C314)</f>
        <v>0</v>
      </c>
      <c r="D315" s="447">
        <f>SUM(D305:D314)</f>
        <v>0</v>
      </c>
      <c r="E315" s="447">
        <f>SUM(E305:E314)</f>
        <v>0</v>
      </c>
      <c r="G315" s="10">
        <f t="shared" si="28"/>
        <v>0</v>
      </c>
    </row>
    <row r="316" spans="1:7" ht="18" hidden="1" customHeight="1" x14ac:dyDescent="0.3">
      <c r="A316" s="1112" t="s">
        <v>1114</v>
      </c>
      <c r="B316" s="288"/>
      <c r="C316" s="447">
        <f>SUM(D316:E316)</f>
        <v>0</v>
      </c>
      <c r="D316" s="447"/>
      <c r="E316" s="595"/>
      <c r="G316" s="10">
        <f t="shared" si="28"/>
        <v>0</v>
      </c>
    </row>
    <row r="317" spans="1:7" ht="18" hidden="1" customHeight="1" x14ac:dyDescent="0.3">
      <c r="A317" s="1110"/>
      <c r="B317" s="288"/>
      <c r="C317" s="447">
        <f t="shared" ref="C317:C325" si="33">SUM(D317:E317)</f>
        <v>0</v>
      </c>
      <c r="D317" s="447"/>
      <c r="E317" s="595"/>
      <c r="G317" s="10">
        <f t="shared" si="28"/>
        <v>0</v>
      </c>
    </row>
    <row r="318" spans="1:7" ht="18" hidden="1" customHeight="1" x14ac:dyDescent="0.3">
      <c r="A318" s="1110"/>
      <c r="B318" s="288"/>
      <c r="C318" s="447">
        <f t="shared" si="33"/>
        <v>0</v>
      </c>
      <c r="D318" s="447"/>
      <c r="E318" s="595"/>
      <c r="G318" s="10">
        <f t="shared" si="28"/>
        <v>0</v>
      </c>
    </row>
    <row r="319" spans="1:7" ht="18" hidden="1" customHeight="1" x14ac:dyDescent="0.3">
      <c r="A319" s="1110"/>
      <c r="B319" s="288"/>
      <c r="C319" s="447">
        <f t="shared" si="33"/>
        <v>0</v>
      </c>
      <c r="D319" s="447"/>
      <c r="E319" s="595"/>
      <c r="G319" s="10">
        <f t="shared" si="28"/>
        <v>0</v>
      </c>
    </row>
    <row r="320" spans="1:7" ht="18" hidden="1" customHeight="1" x14ac:dyDescent="0.3">
      <c r="A320" s="1110"/>
      <c r="B320" s="288"/>
      <c r="C320" s="447">
        <f t="shared" si="33"/>
        <v>0</v>
      </c>
      <c r="D320" s="447"/>
      <c r="E320" s="595"/>
      <c r="G320" s="10">
        <f t="shared" si="28"/>
        <v>0</v>
      </c>
    </row>
    <row r="321" spans="1:7" ht="18" hidden="1" customHeight="1" x14ac:dyDescent="0.3">
      <c r="A321" s="1110"/>
      <c r="B321" s="288"/>
      <c r="C321" s="447">
        <f t="shared" si="33"/>
        <v>0</v>
      </c>
      <c r="D321" s="447"/>
      <c r="E321" s="595"/>
      <c r="G321" s="10">
        <f t="shared" si="28"/>
        <v>0</v>
      </c>
    </row>
    <row r="322" spans="1:7" ht="18" hidden="1" customHeight="1" x14ac:dyDescent="0.3">
      <c r="A322" s="1110"/>
      <c r="B322" s="288"/>
      <c r="C322" s="447">
        <f t="shared" si="33"/>
        <v>0</v>
      </c>
      <c r="D322" s="447"/>
      <c r="E322" s="595"/>
      <c r="G322" s="10">
        <f t="shared" si="28"/>
        <v>0</v>
      </c>
    </row>
    <row r="323" spans="1:7" ht="18" hidden="1" customHeight="1" x14ac:dyDescent="0.3">
      <c r="A323" s="1110"/>
      <c r="B323" s="288"/>
      <c r="C323" s="447">
        <f t="shared" si="33"/>
        <v>0</v>
      </c>
      <c r="D323" s="447"/>
      <c r="E323" s="595"/>
      <c r="G323" s="10">
        <f t="shared" si="28"/>
        <v>0</v>
      </c>
    </row>
    <row r="324" spans="1:7" ht="18" hidden="1" customHeight="1" x14ac:dyDescent="0.3">
      <c r="A324" s="1110"/>
      <c r="B324" s="288"/>
      <c r="C324" s="447">
        <f t="shared" si="33"/>
        <v>0</v>
      </c>
      <c r="D324" s="447"/>
      <c r="E324" s="595"/>
      <c r="G324" s="10">
        <f t="shared" si="28"/>
        <v>0</v>
      </c>
    </row>
    <row r="325" spans="1:7" ht="18" hidden="1" customHeight="1" x14ac:dyDescent="0.3">
      <c r="A325" s="1110"/>
      <c r="B325" s="288"/>
      <c r="C325" s="447">
        <f t="shared" si="33"/>
        <v>0</v>
      </c>
      <c r="D325" s="447"/>
      <c r="E325" s="595"/>
      <c r="G325" s="10">
        <f t="shared" si="28"/>
        <v>0</v>
      </c>
    </row>
    <row r="326" spans="1:7" ht="18" hidden="1" customHeight="1" x14ac:dyDescent="0.3">
      <c r="A326" s="1114"/>
      <c r="B326" s="288" t="s">
        <v>742</v>
      </c>
      <c r="C326" s="447">
        <f>SUM(C316:C325)</f>
        <v>0</v>
      </c>
      <c r="D326" s="447">
        <f>SUM(D316:D325)</f>
        <v>0</v>
      </c>
      <c r="E326" s="447">
        <f>SUM(E316:E325)</f>
        <v>0</v>
      </c>
      <c r="G326" s="10">
        <f t="shared" si="28"/>
        <v>0</v>
      </c>
    </row>
    <row r="327" spans="1:7" ht="18" hidden="1" customHeight="1" x14ac:dyDescent="0.3">
      <c r="A327" s="1112" t="s">
        <v>1115</v>
      </c>
      <c r="B327" s="288"/>
      <c r="C327" s="447">
        <f>SUM(D327:E327)</f>
        <v>0</v>
      </c>
      <c r="D327" s="447"/>
      <c r="E327" s="595"/>
      <c r="G327" s="10">
        <f t="shared" si="28"/>
        <v>0</v>
      </c>
    </row>
    <row r="328" spans="1:7" ht="18" hidden="1" customHeight="1" x14ac:dyDescent="0.3">
      <c r="A328" s="1110"/>
      <c r="B328" s="288"/>
      <c r="C328" s="447">
        <f t="shared" ref="C328:C336" si="34">SUM(D328:E328)</f>
        <v>0</v>
      </c>
      <c r="D328" s="447"/>
      <c r="E328" s="595"/>
      <c r="G328" s="10">
        <f t="shared" si="28"/>
        <v>0</v>
      </c>
    </row>
    <row r="329" spans="1:7" ht="18" hidden="1" customHeight="1" x14ac:dyDescent="0.3">
      <c r="A329" s="1110"/>
      <c r="B329" s="288"/>
      <c r="C329" s="447">
        <f t="shared" si="34"/>
        <v>0</v>
      </c>
      <c r="D329" s="447"/>
      <c r="E329" s="595"/>
      <c r="G329" s="10">
        <f t="shared" ref="G329:G392" si="35">SUM(C329:E329)</f>
        <v>0</v>
      </c>
    </row>
    <row r="330" spans="1:7" ht="18" hidden="1" customHeight="1" x14ac:dyDescent="0.3">
      <c r="A330" s="1110"/>
      <c r="B330" s="288"/>
      <c r="C330" s="447">
        <f t="shared" si="34"/>
        <v>0</v>
      </c>
      <c r="D330" s="447"/>
      <c r="E330" s="595"/>
      <c r="G330" s="10">
        <f t="shared" si="35"/>
        <v>0</v>
      </c>
    </row>
    <row r="331" spans="1:7" ht="18" hidden="1" customHeight="1" x14ac:dyDescent="0.3">
      <c r="A331" s="1110"/>
      <c r="B331" s="288"/>
      <c r="C331" s="447">
        <f t="shared" si="34"/>
        <v>0</v>
      </c>
      <c r="D331" s="447"/>
      <c r="E331" s="595"/>
      <c r="G331" s="10">
        <f t="shared" si="35"/>
        <v>0</v>
      </c>
    </row>
    <row r="332" spans="1:7" ht="18" hidden="1" customHeight="1" x14ac:dyDescent="0.3">
      <c r="A332" s="1110"/>
      <c r="B332" s="288"/>
      <c r="C332" s="447">
        <f t="shared" si="34"/>
        <v>0</v>
      </c>
      <c r="D332" s="447"/>
      <c r="E332" s="595"/>
      <c r="G332" s="10">
        <f t="shared" si="35"/>
        <v>0</v>
      </c>
    </row>
    <row r="333" spans="1:7" ht="18" hidden="1" customHeight="1" x14ac:dyDescent="0.3">
      <c r="A333" s="1110"/>
      <c r="B333" s="288"/>
      <c r="C333" s="447">
        <f t="shared" si="34"/>
        <v>0</v>
      </c>
      <c r="D333" s="447"/>
      <c r="E333" s="595"/>
      <c r="G333" s="10">
        <f t="shared" si="35"/>
        <v>0</v>
      </c>
    </row>
    <row r="334" spans="1:7" ht="18" hidden="1" customHeight="1" x14ac:dyDescent="0.3">
      <c r="A334" s="1110"/>
      <c r="B334" s="288"/>
      <c r="C334" s="447">
        <f t="shared" si="34"/>
        <v>0</v>
      </c>
      <c r="D334" s="447"/>
      <c r="E334" s="595"/>
      <c r="G334" s="10">
        <f t="shared" si="35"/>
        <v>0</v>
      </c>
    </row>
    <row r="335" spans="1:7" ht="18" hidden="1" customHeight="1" x14ac:dyDescent="0.3">
      <c r="A335" s="1110"/>
      <c r="B335" s="288"/>
      <c r="C335" s="447">
        <f t="shared" si="34"/>
        <v>0</v>
      </c>
      <c r="D335" s="447"/>
      <c r="E335" s="595"/>
      <c r="G335" s="10">
        <f t="shared" si="35"/>
        <v>0</v>
      </c>
    </row>
    <row r="336" spans="1:7" ht="18" hidden="1" customHeight="1" x14ac:dyDescent="0.3">
      <c r="A336" s="1110"/>
      <c r="B336" s="288"/>
      <c r="C336" s="447">
        <f t="shared" si="34"/>
        <v>0</v>
      </c>
      <c r="D336" s="447"/>
      <c r="E336" s="595"/>
      <c r="G336" s="10">
        <f t="shared" si="35"/>
        <v>0</v>
      </c>
    </row>
    <row r="337" spans="1:7" ht="18" hidden="1" customHeight="1" x14ac:dyDescent="0.3">
      <c r="A337" s="1114"/>
      <c r="B337" s="288" t="s">
        <v>742</v>
      </c>
      <c r="C337" s="447">
        <f>SUM(C327:C336)</f>
        <v>0</v>
      </c>
      <c r="D337" s="447">
        <f>SUM(D327:D336)</f>
        <v>0</v>
      </c>
      <c r="E337" s="447">
        <f>SUM(E327:E336)</f>
        <v>0</v>
      </c>
      <c r="G337" s="10">
        <f t="shared" si="35"/>
        <v>0</v>
      </c>
    </row>
    <row r="338" spans="1:7" ht="18" hidden="1" customHeight="1" x14ac:dyDescent="0.3">
      <c r="A338" s="1112" t="s">
        <v>1116</v>
      </c>
      <c r="B338" s="288"/>
      <c r="C338" s="447">
        <f>SUM(D338:E338)</f>
        <v>0</v>
      </c>
      <c r="D338" s="447"/>
      <c r="E338" s="595"/>
      <c r="G338" s="10">
        <f t="shared" si="35"/>
        <v>0</v>
      </c>
    </row>
    <row r="339" spans="1:7" ht="18" hidden="1" customHeight="1" x14ac:dyDescent="0.3">
      <c r="A339" s="1110"/>
      <c r="B339" s="288"/>
      <c r="C339" s="447">
        <f t="shared" ref="C339:C347" si="36">SUM(D339:E339)</f>
        <v>0</v>
      </c>
      <c r="D339" s="447"/>
      <c r="E339" s="595"/>
      <c r="G339" s="10">
        <f t="shared" si="35"/>
        <v>0</v>
      </c>
    </row>
    <row r="340" spans="1:7" ht="18" hidden="1" customHeight="1" x14ac:dyDescent="0.3">
      <c r="A340" s="1110"/>
      <c r="B340" s="288"/>
      <c r="C340" s="447">
        <f t="shared" si="36"/>
        <v>0</v>
      </c>
      <c r="D340" s="447"/>
      <c r="E340" s="595"/>
      <c r="G340" s="10">
        <f t="shared" si="35"/>
        <v>0</v>
      </c>
    </row>
    <row r="341" spans="1:7" ht="18" hidden="1" customHeight="1" x14ac:dyDescent="0.3">
      <c r="A341" s="1110"/>
      <c r="B341" s="288"/>
      <c r="C341" s="447">
        <f t="shared" si="36"/>
        <v>0</v>
      </c>
      <c r="D341" s="447"/>
      <c r="E341" s="595"/>
      <c r="G341" s="10">
        <f t="shared" si="35"/>
        <v>0</v>
      </c>
    </row>
    <row r="342" spans="1:7" ht="18" hidden="1" customHeight="1" x14ac:dyDescent="0.3">
      <c r="A342" s="1110"/>
      <c r="B342" s="288"/>
      <c r="C342" s="447">
        <f t="shared" si="36"/>
        <v>0</v>
      </c>
      <c r="D342" s="447"/>
      <c r="E342" s="595"/>
      <c r="G342" s="10">
        <f t="shared" si="35"/>
        <v>0</v>
      </c>
    </row>
    <row r="343" spans="1:7" ht="18" hidden="1" customHeight="1" x14ac:dyDescent="0.3">
      <c r="A343" s="1110"/>
      <c r="B343" s="288"/>
      <c r="C343" s="447">
        <f t="shared" si="36"/>
        <v>0</v>
      </c>
      <c r="D343" s="447"/>
      <c r="E343" s="595"/>
      <c r="G343" s="10">
        <f t="shared" si="35"/>
        <v>0</v>
      </c>
    </row>
    <row r="344" spans="1:7" ht="18" hidden="1" customHeight="1" x14ac:dyDescent="0.3">
      <c r="A344" s="1110"/>
      <c r="B344" s="288"/>
      <c r="C344" s="447">
        <f t="shared" si="36"/>
        <v>0</v>
      </c>
      <c r="D344" s="447"/>
      <c r="E344" s="595"/>
      <c r="G344" s="10">
        <f t="shared" si="35"/>
        <v>0</v>
      </c>
    </row>
    <row r="345" spans="1:7" ht="18" hidden="1" customHeight="1" x14ac:dyDescent="0.3">
      <c r="A345" s="1110"/>
      <c r="B345" s="288"/>
      <c r="C345" s="447">
        <f t="shared" si="36"/>
        <v>0</v>
      </c>
      <c r="D345" s="447"/>
      <c r="E345" s="595"/>
      <c r="G345" s="10">
        <f t="shared" si="35"/>
        <v>0</v>
      </c>
    </row>
    <row r="346" spans="1:7" ht="18" hidden="1" customHeight="1" x14ac:dyDescent="0.3">
      <c r="A346" s="1110"/>
      <c r="B346" s="288"/>
      <c r="C346" s="447">
        <f t="shared" si="36"/>
        <v>0</v>
      </c>
      <c r="D346" s="447"/>
      <c r="E346" s="595"/>
      <c r="G346" s="10">
        <f t="shared" si="35"/>
        <v>0</v>
      </c>
    </row>
    <row r="347" spans="1:7" ht="18" hidden="1" customHeight="1" x14ac:dyDescent="0.3">
      <c r="A347" s="1110"/>
      <c r="B347" s="288"/>
      <c r="C347" s="447">
        <f t="shared" si="36"/>
        <v>0</v>
      </c>
      <c r="D347" s="447"/>
      <c r="E347" s="595"/>
      <c r="G347" s="10">
        <f t="shared" si="35"/>
        <v>0</v>
      </c>
    </row>
    <row r="348" spans="1:7" ht="18" hidden="1" customHeight="1" x14ac:dyDescent="0.3">
      <c r="A348" s="1114"/>
      <c r="B348" s="288" t="s">
        <v>742</v>
      </c>
      <c r="C348" s="447">
        <f>SUM(C338:C347)</f>
        <v>0</v>
      </c>
      <c r="D348" s="447">
        <f>SUM(D338:D347)</f>
        <v>0</v>
      </c>
      <c r="E348" s="447">
        <f>SUM(E338:E347)</f>
        <v>0</v>
      </c>
      <c r="G348" s="10">
        <f t="shared" si="35"/>
        <v>0</v>
      </c>
    </row>
    <row r="349" spans="1:7" ht="18" hidden="1" customHeight="1" x14ac:dyDescent="0.3">
      <c r="A349" s="1112" t="s">
        <v>1117</v>
      </c>
      <c r="B349" s="288"/>
      <c r="C349" s="447">
        <f>SUM(D349:E349)</f>
        <v>0</v>
      </c>
      <c r="D349" s="447"/>
      <c r="E349" s="595"/>
      <c r="G349" s="10">
        <f t="shared" si="35"/>
        <v>0</v>
      </c>
    </row>
    <row r="350" spans="1:7" ht="18" hidden="1" customHeight="1" x14ac:dyDescent="0.3">
      <c r="A350" s="1110"/>
      <c r="B350" s="288"/>
      <c r="C350" s="447">
        <f t="shared" ref="C350:C358" si="37">SUM(D350:E350)</f>
        <v>0</v>
      </c>
      <c r="D350" s="447"/>
      <c r="E350" s="595"/>
      <c r="G350" s="10">
        <f t="shared" si="35"/>
        <v>0</v>
      </c>
    </row>
    <row r="351" spans="1:7" ht="18" hidden="1" customHeight="1" x14ac:dyDescent="0.3">
      <c r="A351" s="1110"/>
      <c r="B351" s="288"/>
      <c r="C351" s="447">
        <f t="shared" si="37"/>
        <v>0</v>
      </c>
      <c r="D351" s="447"/>
      <c r="E351" s="595"/>
      <c r="G351" s="10">
        <f t="shared" si="35"/>
        <v>0</v>
      </c>
    </row>
    <row r="352" spans="1:7" ht="18" hidden="1" customHeight="1" x14ac:dyDescent="0.3">
      <c r="A352" s="1110"/>
      <c r="B352" s="288"/>
      <c r="C352" s="447">
        <f t="shared" si="37"/>
        <v>0</v>
      </c>
      <c r="D352" s="447"/>
      <c r="E352" s="595"/>
      <c r="G352" s="10">
        <f t="shared" si="35"/>
        <v>0</v>
      </c>
    </row>
    <row r="353" spans="1:7" ht="18" hidden="1" customHeight="1" x14ac:dyDescent="0.3">
      <c r="A353" s="1110"/>
      <c r="B353" s="288"/>
      <c r="C353" s="447">
        <f t="shared" si="37"/>
        <v>0</v>
      </c>
      <c r="D353" s="447"/>
      <c r="E353" s="595"/>
      <c r="G353" s="10">
        <f t="shared" si="35"/>
        <v>0</v>
      </c>
    </row>
    <row r="354" spans="1:7" ht="18" hidden="1" customHeight="1" x14ac:dyDescent="0.3">
      <c r="A354" s="1110"/>
      <c r="B354" s="288"/>
      <c r="C354" s="447">
        <f t="shared" si="37"/>
        <v>0</v>
      </c>
      <c r="D354" s="447"/>
      <c r="E354" s="595"/>
      <c r="G354" s="10">
        <f t="shared" si="35"/>
        <v>0</v>
      </c>
    </row>
    <row r="355" spans="1:7" ht="18" hidden="1" customHeight="1" x14ac:dyDescent="0.3">
      <c r="A355" s="1110"/>
      <c r="B355" s="288"/>
      <c r="C355" s="447">
        <f t="shared" si="37"/>
        <v>0</v>
      </c>
      <c r="D355" s="447"/>
      <c r="E355" s="595"/>
      <c r="G355" s="10">
        <f t="shared" si="35"/>
        <v>0</v>
      </c>
    </row>
    <row r="356" spans="1:7" ht="18" hidden="1" customHeight="1" x14ac:dyDescent="0.3">
      <c r="A356" s="1110"/>
      <c r="B356" s="288"/>
      <c r="C356" s="447">
        <f t="shared" si="37"/>
        <v>0</v>
      </c>
      <c r="D356" s="447"/>
      <c r="E356" s="595"/>
      <c r="G356" s="10">
        <f t="shared" si="35"/>
        <v>0</v>
      </c>
    </row>
    <row r="357" spans="1:7" ht="18" hidden="1" customHeight="1" x14ac:dyDescent="0.3">
      <c r="A357" s="1110"/>
      <c r="B357" s="288"/>
      <c r="C357" s="447">
        <f t="shared" si="37"/>
        <v>0</v>
      </c>
      <c r="D357" s="447"/>
      <c r="E357" s="595"/>
      <c r="G357" s="10">
        <f t="shared" si="35"/>
        <v>0</v>
      </c>
    </row>
    <row r="358" spans="1:7" ht="18" hidden="1" customHeight="1" x14ac:dyDescent="0.3">
      <c r="A358" s="1110"/>
      <c r="B358" s="288"/>
      <c r="C358" s="447">
        <f t="shared" si="37"/>
        <v>0</v>
      </c>
      <c r="D358" s="447"/>
      <c r="E358" s="595"/>
      <c r="G358" s="10">
        <f t="shared" si="35"/>
        <v>0</v>
      </c>
    </row>
    <row r="359" spans="1:7" ht="18" hidden="1" customHeight="1" x14ac:dyDescent="0.3">
      <c r="A359" s="1114"/>
      <c r="B359" s="288" t="s">
        <v>742</v>
      </c>
      <c r="C359" s="447">
        <f>SUM(C349:C358)</f>
        <v>0</v>
      </c>
      <c r="D359" s="447">
        <f>SUM(D349:D358)</f>
        <v>0</v>
      </c>
      <c r="E359" s="447">
        <f>SUM(E349:E358)</f>
        <v>0</v>
      </c>
      <c r="G359" s="10">
        <f t="shared" si="35"/>
        <v>0</v>
      </c>
    </row>
    <row r="360" spans="1:7" ht="225" x14ac:dyDescent="0.3">
      <c r="A360" s="1112" t="s">
        <v>1118</v>
      </c>
      <c r="B360" s="1064" t="s">
        <v>1302</v>
      </c>
      <c r="C360" s="934">
        <f>D360+E360</f>
        <v>406720</v>
      </c>
      <c r="D360" s="934"/>
      <c r="E360" s="934">
        <v>406720</v>
      </c>
      <c r="G360" s="10">
        <f t="shared" si="35"/>
        <v>813440</v>
      </c>
    </row>
    <row r="361" spans="1:7" ht="18" hidden="1" customHeight="1" x14ac:dyDescent="0.3">
      <c r="A361" s="1110"/>
      <c r="B361" s="288"/>
      <c r="C361" s="447">
        <f t="shared" ref="C361:C368" si="38">SUM(D361:E361)</f>
        <v>0</v>
      </c>
      <c r="D361" s="447"/>
      <c r="E361" s="595"/>
      <c r="G361" s="10">
        <f t="shared" si="35"/>
        <v>0</v>
      </c>
    </row>
    <row r="362" spans="1:7" ht="18" hidden="1" customHeight="1" x14ac:dyDescent="0.3">
      <c r="A362" s="1110"/>
      <c r="B362" s="288"/>
      <c r="C362" s="447">
        <f t="shared" si="38"/>
        <v>0</v>
      </c>
      <c r="D362" s="447"/>
      <c r="E362" s="595"/>
      <c r="G362" s="10">
        <f t="shared" si="35"/>
        <v>0</v>
      </c>
    </row>
    <row r="363" spans="1:7" ht="18" hidden="1" customHeight="1" x14ac:dyDescent="0.3">
      <c r="A363" s="1110"/>
      <c r="B363" s="288"/>
      <c r="C363" s="447">
        <f t="shared" si="38"/>
        <v>0</v>
      </c>
      <c r="D363" s="447"/>
      <c r="E363" s="595"/>
      <c r="G363" s="10">
        <f t="shared" si="35"/>
        <v>0</v>
      </c>
    </row>
    <row r="364" spans="1:7" ht="18" hidden="1" customHeight="1" x14ac:dyDescent="0.3">
      <c r="A364" s="1110"/>
      <c r="B364" s="288"/>
      <c r="C364" s="447">
        <f t="shared" si="38"/>
        <v>0</v>
      </c>
      <c r="D364" s="447"/>
      <c r="E364" s="595"/>
      <c r="G364" s="10">
        <f t="shared" si="35"/>
        <v>0</v>
      </c>
    </row>
    <row r="365" spans="1:7" ht="18" hidden="1" customHeight="1" x14ac:dyDescent="0.3">
      <c r="A365" s="1110"/>
      <c r="B365" s="288"/>
      <c r="C365" s="447">
        <f t="shared" si="38"/>
        <v>0</v>
      </c>
      <c r="D365" s="447"/>
      <c r="E365" s="595"/>
      <c r="G365" s="10">
        <f t="shared" si="35"/>
        <v>0</v>
      </c>
    </row>
    <row r="366" spans="1:7" ht="18" hidden="1" customHeight="1" x14ac:dyDescent="0.3">
      <c r="A366" s="1110"/>
      <c r="B366" s="288"/>
      <c r="C366" s="447">
        <f t="shared" si="38"/>
        <v>0</v>
      </c>
      <c r="D366" s="447"/>
      <c r="E366" s="595"/>
      <c r="G366" s="10">
        <f t="shared" si="35"/>
        <v>0</v>
      </c>
    </row>
    <row r="367" spans="1:7" ht="18" hidden="1" customHeight="1" x14ac:dyDescent="0.3">
      <c r="A367" s="1110"/>
      <c r="B367" s="288"/>
      <c r="C367" s="447">
        <f t="shared" si="38"/>
        <v>0</v>
      </c>
      <c r="D367" s="447"/>
      <c r="E367" s="595"/>
      <c r="G367" s="10">
        <f t="shared" si="35"/>
        <v>0</v>
      </c>
    </row>
    <row r="368" spans="1:7" ht="18" hidden="1" customHeight="1" x14ac:dyDescent="0.3">
      <c r="A368" s="1110"/>
      <c r="B368" s="288"/>
      <c r="C368" s="447">
        <f t="shared" si="38"/>
        <v>0</v>
      </c>
      <c r="D368" s="447"/>
      <c r="E368" s="595"/>
      <c r="G368" s="10">
        <f t="shared" si="35"/>
        <v>0</v>
      </c>
    </row>
    <row r="369" spans="1:7" ht="18" customHeight="1" x14ac:dyDescent="0.3">
      <c r="A369" s="1114"/>
      <c r="B369" s="288" t="s">
        <v>742</v>
      </c>
      <c r="C369" s="447">
        <f>SUM(C360:C368)</f>
        <v>406720</v>
      </c>
      <c r="D369" s="447">
        <f>SUM(D360:D368)</f>
        <v>0</v>
      </c>
      <c r="E369" s="447">
        <f>SUM(E360:E368)</f>
        <v>406720</v>
      </c>
      <c r="G369" s="10">
        <f t="shared" si="35"/>
        <v>813440</v>
      </c>
    </row>
    <row r="370" spans="1:7" ht="18" hidden="1" customHeight="1" x14ac:dyDescent="0.3">
      <c r="A370" s="1112" t="s">
        <v>1119</v>
      </c>
      <c r="B370" s="288"/>
      <c r="C370" s="447">
        <f>SUM(D370:E370)</f>
        <v>0</v>
      </c>
      <c r="D370" s="447"/>
      <c r="E370" s="595"/>
      <c r="G370" s="10">
        <f t="shared" si="35"/>
        <v>0</v>
      </c>
    </row>
    <row r="371" spans="1:7" ht="18" hidden="1" customHeight="1" x14ac:dyDescent="0.3">
      <c r="A371" s="1110"/>
      <c r="B371" s="288"/>
      <c r="C371" s="447">
        <f t="shared" ref="C371:C379" si="39">SUM(D371:E371)</f>
        <v>0</v>
      </c>
      <c r="D371" s="447"/>
      <c r="E371" s="595"/>
      <c r="G371" s="10">
        <f t="shared" si="35"/>
        <v>0</v>
      </c>
    </row>
    <row r="372" spans="1:7" ht="18" hidden="1" customHeight="1" x14ac:dyDescent="0.3">
      <c r="A372" s="1110"/>
      <c r="B372" s="288"/>
      <c r="C372" s="447">
        <f t="shared" si="39"/>
        <v>0</v>
      </c>
      <c r="D372" s="447"/>
      <c r="E372" s="595"/>
      <c r="G372" s="10">
        <f t="shared" si="35"/>
        <v>0</v>
      </c>
    </row>
    <row r="373" spans="1:7" ht="18" hidden="1" customHeight="1" x14ac:dyDescent="0.3">
      <c r="A373" s="1110"/>
      <c r="B373" s="288"/>
      <c r="C373" s="447">
        <f t="shared" si="39"/>
        <v>0</v>
      </c>
      <c r="D373" s="447"/>
      <c r="E373" s="595"/>
      <c r="G373" s="10">
        <f t="shared" si="35"/>
        <v>0</v>
      </c>
    </row>
    <row r="374" spans="1:7" ht="18" hidden="1" customHeight="1" x14ac:dyDescent="0.3">
      <c r="A374" s="1110"/>
      <c r="B374" s="288"/>
      <c r="C374" s="447">
        <f t="shared" si="39"/>
        <v>0</v>
      </c>
      <c r="D374" s="447"/>
      <c r="E374" s="595"/>
      <c r="G374" s="10">
        <f t="shared" si="35"/>
        <v>0</v>
      </c>
    </row>
    <row r="375" spans="1:7" ht="18" hidden="1" customHeight="1" x14ac:dyDescent="0.3">
      <c r="A375" s="1110"/>
      <c r="B375" s="288"/>
      <c r="C375" s="447">
        <f t="shared" si="39"/>
        <v>0</v>
      </c>
      <c r="D375" s="447"/>
      <c r="E375" s="595"/>
      <c r="G375" s="10">
        <f t="shared" si="35"/>
        <v>0</v>
      </c>
    </row>
    <row r="376" spans="1:7" ht="18" hidden="1" customHeight="1" x14ac:dyDescent="0.3">
      <c r="A376" s="1110"/>
      <c r="B376" s="288"/>
      <c r="C376" s="447">
        <f t="shared" si="39"/>
        <v>0</v>
      </c>
      <c r="D376" s="447"/>
      <c r="E376" s="595"/>
      <c r="G376" s="10">
        <f t="shared" si="35"/>
        <v>0</v>
      </c>
    </row>
    <row r="377" spans="1:7" ht="18" hidden="1" customHeight="1" x14ac:dyDescent="0.3">
      <c r="A377" s="1110"/>
      <c r="B377" s="288"/>
      <c r="C377" s="447">
        <f t="shared" si="39"/>
        <v>0</v>
      </c>
      <c r="D377" s="447"/>
      <c r="E377" s="595"/>
      <c r="G377" s="10">
        <f t="shared" si="35"/>
        <v>0</v>
      </c>
    </row>
    <row r="378" spans="1:7" ht="18" hidden="1" customHeight="1" x14ac:dyDescent="0.3">
      <c r="A378" s="1110"/>
      <c r="B378" s="288"/>
      <c r="C378" s="447">
        <f t="shared" si="39"/>
        <v>0</v>
      </c>
      <c r="D378" s="447"/>
      <c r="E378" s="595"/>
      <c r="G378" s="10">
        <f t="shared" si="35"/>
        <v>0</v>
      </c>
    </row>
    <row r="379" spans="1:7" ht="18" hidden="1" customHeight="1" x14ac:dyDescent="0.3">
      <c r="A379" s="1110"/>
      <c r="B379" s="288"/>
      <c r="C379" s="447">
        <f t="shared" si="39"/>
        <v>0</v>
      </c>
      <c r="D379" s="447"/>
      <c r="E379" s="595"/>
      <c r="G379" s="10">
        <f t="shared" si="35"/>
        <v>0</v>
      </c>
    </row>
    <row r="380" spans="1:7" ht="18" hidden="1" customHeight="1" x14ac:dyDescent="0.3">
      <c r="A380" s="1114"/>
      <c r="B380" s="288" t="s">
        <v>742</v>
      </c>
      <c r="C380" s="447">
        <f>SUM(C370:C379)</f>
        <v>0</v>
      </c>
      <c r="D380" s="447">
        <f>SUM(D370:D379)</f>
        <v>0</v>
      </c>
      <c r="E380" s="447">
        <f>SUM(E370:E379)</f>
        <v>0</v>
      </c>
      <c r="G380" s="10">
        <f t="shared" si="35"/>
        <v>0</v>
      </c>
    </row>
    <row r="381" spans="1:7" ht="18" hidden="1" customHeight="1" x14ac:dyDescent="0.3">
      <c r="A381" s="1112" t="s">
        <v>1120</v>
      </c>
      <c r="B381" s="288"/>
      <c r="C381" s="447">
        <f>SUM(D381:E381)</f>
        <v>0</v>
      </c>
      <c r="D381" s="447"/>
      <c r="E381" s="595"/>
      <c r="G381" s="10">
        <f t="shared" si="35"/>
        <v>0</v>
      </c>
    </row>
    <row r="382" spans="1:7" ht="18" hidden="1" customHeight="1" x14ac:dyDescent="0.3">
      <c r="A382" s="1110"/>
      <c r="B382" s="288"/>
      <c r="C382" s="447">
        <f t="shared" ref="C382:C390" si="40">SUM(D382:E382)</f>
        <v>0</v>
      </c>
      <c r="D382" s="447"/>
      <c r="E382" s="595"/>
      <c r="G382" s="10">
        <f t="shared" si="35"/>
        <v>0</v>
      </c>
    </row>
    <row r="383" spans="1:7" ht="18" hidden="1" customHeight="1" x14ac:dyDescent="0.3">
      <c r="A383" s="1110"/>
      <c r="B383" s="288"/>
      <c r="C383" s="447">
        <f t="shared" si="40"/>
        <v>0</v>
      </c>
      <c r="D383" s="447"/>
      <c r="E383" s="595"/>
      <c r="G383" s="10">
        <f t="shared" si="35"/>
        <v>0</v>
      </c>
    </row>
    <row r="384" spans="1:7" ht="18" hidden="1" customHeight="1" x14ac:dyDescent="0.3">
      <c r="A384" s="1110"/>
      <c r="B384" s="288"/>
      <c r="C384" s="447">
        <f t="shared" si="40"/>
        <v>0</v>
      </c>
      <c r="D384" s="447"/>
      <c r="E384" s="595"/>
      <c r="G384" s="10">
        <f t="shared" si="35"/>
        <v>0</v>
      </c>
    </row>
    <row r="385" spans="1:7" ht="18" hidden="1" customHeight="1" x14ac:dyDescent="0.3">
      <c r="A385" s="1110"/>
      <c r="B385" s="288"/>
      <c r="C385" s="447">
        <f t="shared" si="40"/>
        <v>0</v>
      </c>
      <c r="D385" s="447"/>
      <c r="E385" s="595"/>
      <c r="G385" s="10">
        <f t="shared" si="35"/>
        <v>0</v>
      </c>
    </row>
    <row r="386" spans="1:7" ht="18" hidden="1" customHeight="1" x14ac:dyDescent="0.3">
      <c r="A386" s="1110"/>
      <c r="B386" s="288"/>
      <c r="C386" s="447">
        <f t="shared" si="40"/>
        <v>0</v>
      </c>
      <c r="D386" s="447"/>
      <c r="E386" s="595"/>
      <c r="G386" s="10">
        <f t="shared" si="35"/>
        <v>0</v>
      </c>
    </row>
    <row r="387" spans="1:7" ht="18" hidden="1" customHeight="1" x14ac:dyDescent="0.3">
      <c r="A387" s="1110"/>
      <c r="B387" s="288"/>
      <c r="C387" s="447">
        <f t="shared" si="40"/>
        <v>0</v>
      </c>
      <c r="D387" s="447"/>
      <c r="E387" s="595"/>
      <c r="G387" s="10">
        <f t="shared" si="35"/>
        <v>0</v>
      </c>
    </row>
    <row r="388" spans="1:7" ht="18" hidden="1" customHeight="1" x14ac:dyDescent="0.3">
      <c r="A388" s="1110"/>
      <c r="B388" s="288"/>
      <c r="C388" s="447">
        <f t="shared" si="40"/>
        <v>0</v>
      </c>
      <c r="D388" s="447"/>
      <c r="E388" s="595"/>
      <c r="G388" s="10">
        <f t="shared" si="35"/>
        <v>0</v>
      </c>
    </row>
    <row r="389" spans="1:7" ht="18" hidden="1" customHeight="1" x14ac:dyDescent="0.3">
      <c r="A389" s="1110"/>
      <c r="B389" s="288"/>
      <c r="C389" s="447">
        <f t="shared" si="40"/>
        <v>0</v>
      </c>
      <c r="D389" s="447"/>
      <c r="E389" s="595"/>
      <c r="G389" s="10">
        <f t="shared" si="35"/>
        <v>0</v>
      </c>
    </row>
    <row r="390" spans="1:7" ht="18" hidden="1" customHeight="1" x14ac:dyDescent="0.3">
      <c r="A390" s="1110"/>
      <c r="B390" s="288"/>
      <c r="C390" s="447">
        <f t="shared" si="40"/>
        <v>0</v>
      </c>
      <c r="D390" s="447"/>
      <c r="E390" s="595"/>
      <c r="G390" s="10">
        <f t="shared" si="35"/>
        <v>0</v>
      </c>
    </row>
    <row r="391" spans="1:7" ht="18" hidden="1" customHeight="1" x14ac:dyDescent="0.3">
      <c r="A391" s="1114"/>
      <c r="B391" s="288" t="s">
        <v>742</v>
      </c>
      <c r="C391" s="447">
        <f>SUM(C381:C390)</f>
        <v>0</v>
      </c>
      <c r="D391" s="447">
        <f>SUM(D381:D390)</f>
        <v>0</v>
      </c>
      <c r="E391" s="447">
        <f>SUM(E381:E390)</f>
        <v>0</v>
      </c>
      <c r="G391" s="10">
        <f t="shared" si="35"/>
        <v>0</v>
      </c>
    </row>
    <row r="392" spans="1:7" ht="18" hidden="1" customHeight="1" x14ac:dyDescent="0.3">
      <c r="A392" s="1112" t="s">
        <v>1121</v>
      </c>
      <c r="B392" s="288"/>
      <c r="C392" s="447">
        <f>SUM(D392:E392)</f>
        <v>0</v>
      </c>
      <c r="D392" s="447"/>
      <c r="E392" s="595"/>
      <c r="G392" s="10">
        <f t="shared" si="35"/>
        <v>0</v>
      </c>
    </row>
    <row r="393" spans="1:7" ht="18" hidden="1" customHeight="1" x14ac:dyDescent="0.3">
      <c r="A393" s="1110"/>
      <c r="B393" s="288"/>
      <c r="C393" s="447">
        <f t="shared" ref="C393:C401" si="41">SUM(D393:E393)</f>
        <v>0</v>
      </c>
      <c r="D393" s="447"/>
      <c r="E393" s="595"/>
      <c r="G393" s="10">
        <f t="shared" ref="G393:G456" si="42">SUM(C393:E393)</f>
        <v>0</v>
      </c>
    </row>
    <row r="394" spans="1:7" ht="18" hidden="1" customHeight="1" x14ac:dyDescent="0.3">
      <c r="A394" s="1110"/>
      <c r="B394" s="288"/>
      <c r="C394" s="447">
        <f t="shared" si="41"/>
        <v>0</v>
      </c>
      <c r="D394" s="447"/>
      <c r="E394" s="595"/>
      <c r="G394" s="10">
        <f t="shared" si="42"/>
        <v>0</v>
      </c>
    </row>
    <row r="395" spans="1:7" ht="18" hidden="1" customHeight="1" x14ac:dyDescent="0.3">
      <c r="A395" s="1110"/>
      <c r="B395" s="288"/>
      <c r="C395" s="447">
        <f t="shared" si="41"/>
        <v>0</v>
      </c>
      <c r="D395" s="447"/>
      <c r="E395" s="595"/>
      <c r="G395" s="10">
        <f t="shared" si="42"/>
        <v>0</v>
      </c>
    </row>
    <row r="396" spans="1:7" ht="18" hidden="1" customHeight="1" x14ac:dyDescent="0.3">
      <c r="A396" s="1110"/>
      <c r="B396" s="288"/>
      <c r="C396" s="447">
        <f t="shared" si="41"/>
        <v>0</v>
      </c>
      <c r="D396" s="447"/>
      <c r="E396" s="595"/>
      <c r="G396" s="10">
        <f t="shared" si="42"/>
        <v>0</v>
      </c>
    </row>
    <row r="397" spans="1:7" ht="18" hidden="1" customHeight="1" x14ac:dyDescent="0.3">
      <c r="A397" s="1110"/>
      <c r="B397" s="288"/>
      <c r="C397" s="447">
        <f t="shared" si="41"/>
        <v>0</v>
      </c>
      <c r="D397" s="447"/>
      <c r="E397" s="595"/>
      <c r="G397" s="10">
        <f t="shared" si="42"/>
        <v>0</v>
      </c>
    </row>
    <row r="398" spans="1:7" ht="18" hidden="1" customHeight="1" x14ac:dyDescent="0.3">
      <c r="A398" s="1110"/>
      <c r="B398" s="288"/>
      <c r="C398" s="447">
        <f t="shared" si="41"/>
        <v>0</v>
      </c>
      <c r="D398" s="447"/>
      <c r="E398" s="595"/>
      <c r="G398" s="10">
        <f t="shared" si="42"/>
        <v>0</v>
      </c>
    </row>
    <row r="399" spans="1:7" ht="18" hidden="1" customHeight="1" x14ac:dyDescent="0.3">
      <c r="A399" s="1110"/>
      <c r="B399" s="288"/>
      <c r="C399" s="447">
        <f t="shared" si="41"/>
        <v>0</v>
      </c>
      <c r="D399" s="447"/>
      <c r="E399" s="595"/>
      <c r="G399" s="10">
        <f t="shared" si="42"/>
        <v>0</v>
      </c>
    </row>
    <row r="400" spans="1:7" ht="18" hidden="1" customHeight="1" x14ac:dyDescent="0.3">
      <c r="A400" s="1110"/>
      <c r="B400" s="288"/>
      <c r="C400" s="447">
        <f t="shared" si="41"/>
        <v>0</v>
      </c>
      <c r="D400" s="447"/>
      <c r="E400" s="595"/>
      <c r="G400" s="10">
        <f t="shared" si="42"/>
        <v>0</v>
      </c>
    </row>
    <row r="401" spans="1:7" ht="18" hidden="1" customHeight="1" x14ac:dyDescent="0.3">
      <c r="A401" s="1110"/>
      <c r="B401" s="288"/>
      <c r="C401" s="447">
        <f t="shared" si="41"/>
        <v>0</v>
      </c>
      <c r="D401" s="447"/>
      <c r="E401" s="595"/>
      <c r="G401" s="10">
        <f t="shared" si="42"/>
        <v>0</v>
      </c>
    </row>
    <row r="402" spans="1:7" ht="18" hidden="1" customHeight="1" x14ac:dyDescent="0.3">
      <c r="A402" s="1114"/>
      <c r="B402" s="288" t="s">
        <v>742</v>
      </c>
      <c r="C402" s="447">
        <f>SUM(C392:C401)</f>
        <v>0</v>
      </c>
      <c r="D402" s="447">
        <f>SUM(D392:D401)</f>
        <v>0</v>
      </c>
      <c r="E402" s="447">
        <f>SUM(E392:E401)</f>
        <v>0</v>
      </c>
      <c r="G402" s="10">
        <f t="shared" si="42"/>
        <v>0</v>
      </c>
    </row>
    <row r="403" spans="1:7" ht="300" x14ac:dyDescent="0.3">
      <c r="A403" s="1112" t="s">
        <v>1122</v>
      </c>
      <c r="B403" s="1065" t="s">
        <v>1305</v>
      </c>
      <c r="C403" s="934">
        <f>D403+E403</f>
        <v>2489203</v>
      </c>
      <c r="D403" s="934"/>
      <c r="E403" s="1067">
        <v>2489203</v>
      </c>
      <c r="G403" s="10">
        <f t="shared" si="42"/>
        <v>4978406</v>
      </c>
    </row>
    <row r="404" spans="1:7" ht="112.5" x14ac:dyDescent="0.3">
      <c r="A404" s="1110"/>
      <c r="B404" s="485" t="s">
        <v>1306</v>
      </c>
      <c r="C404" s="934">
        <f>D404+E404</f>
        <v>3968924</v>
      </c>
      <c r="D404" s="934"/>
      <c r="E404" s="1067">
        <f>1867364+2101560</f>
        <v>3968924</v>
      </c>
      <c r="G404" s="10">
        <f t="shared" si="42"/>
        <v>7937848</v>
      </c>
    </row>
    <row r="405" spans="1:7" ht="18" hidden="1" customHeight="1" x14ac:dyDescent="0.3">
      <c r="A405" s="1110"/>
      <c r="B405" s="288"/>
      <c r="C405" s="447">
        <f t="shared" ref="C405:C412" si="43">SUM(D405:E405)</f>
        <v>0</v>
      </c>
      <c r="D405" s="447"/>
      <c r="E405" s="595"/>
      <c r="G405" s="10">
        <f t="shared" si="42"/>
        <v>0</v>
      </c>
    </row>
    <row r="406" spans="1:7" ht="18" hidden="1" customHeight="1" x14ac:dyDescent="0.3">
      <c r="A406" s="1110"/>
      <c r="B406" s="288"/>
      <c r="C406" s="447">
        <f t="shared" si="43"/>
        <v>0</v>
      </c>
      <c r="D406" s="447"/>
      <c r="E406" s="595"/>
      <c r="G406" s="10">
        <f t="shared" si="42"/>
        <v>0</v>
      </c>
    </row>
    <row r="407" spans="1:7" ht="18" hidden="1" customHeight="1" x14ac:dyDescent="0.3">
      <c r="A407" s="1110"/>
      <c r="B407" s="288"/>
      <c r="C407" s="447">
        <f t="shared" si="43"/>
        <v>0</v>
      </c>
      <c r="D407" s="447"/>
      <c r="E407" s="595"/>
      <c r="G407" s="10">
        <f t="shared" si="42"/>
        <v>0</v>
      </c>
    </row>
    <row r="408" spans="1:7" ht="18" hidden="1" customHeight="1" x14ac:dyDescent="0.3">
      <c r="A408" s="1110"/>
      <c r="B408" s="288"/>
      <c r="C408" s="447">
        <f t="shared" si="43"/>
        <v>0</v>
      </c>
      <c r="D408" s="447"/>
      <c r="E408" s="595"/>
      <c r="G408" s="10">
        <f t="shared" si="42"/>
        <v>0</v>
      </c>
    </row>
    <row r="409" spans="1:7" ht="18" hidden="1" customHeight="1" x14ac:dyDescent="0.3">
      <c r="A409" s="1110"/>
      <c r="B409" s="288"/>
      <c r="C409" s="447">
        <f t="shared" si="43"/>
        <v>0</v>
      </c>
      <c r="D409" s="447"/>
      <c r="E409" s="595"/>
      <c r="G409" s="10">
        <f t="shared" si="42"/>
        <v>0</v>
      </c>
    </row>
    <row r="410" spans="1:7" ht="18" hidden="1" customHeight="1" x14ac:dyDescent="0.3">
      <c r="A410" s="1110"/>
      <c r="B410" s="288"/>
      <c r="C410" s="447">
        <f t="shared" si="43"/>
        <v>0</v>
      </c>
      <c r="D410" s="447"/>
      <c r="E410" s="595"/>
      <c r="G410" s="10">
        <f t="shared" si="42"/>
        <v>0</v>
      </c>
    </row>
    <row r="411" spans="1:7" ht="18" hidden="1" customHeight="1" x14ac:dyDescent="0.3">
      <c r="A411" s="1110"/>
      <c r="B411" s="288"/>
      <c r="C411" s="447">
        <f t="shared" si="43"/>
        <v>0</v>
      </c>
      <c r="D411" s="447"/>
      <c r="E411" s="595"/>
      <c r="G411" s="10">
        <f t="shared" si="42"/>
        <v>0</v>
      </c>
    </row>
    <row r="412" spans="1:7" ht="18" hidden="1" customHeight="1" x14ac:dyDescent="0.3">
      <c r="A412" s="1110"/>
      <c r="B412" s="288"/>
      <c r="C412" s="447">
        <f t="shared" si="43"/>
        <v>0</v>
      </c>
      <c r="D412" s="447"/>
      <c r="E412" s="595"/>
      <c r="G412" s="10">
        <f t="shared" si="42"/>
        <v>0</v>
      </c>
    </row>
    <row r="413" spans="1:7" ht="18" customHeight="1" x14ac:dyDescent="0.3">
      <c r="A413" s="1114"/>
      <c r="B413" s="288" t="s">
        <v>742</v>
      </c>
      <c r="C413" s="447">
        <f>SUM(C403:C412)</f>
        <v>6458127</v>
      </c>
      <c r="D413" s="447">
        <f>SUM(D403:D412)</f>
        <v>0</v>
      </c>
      <c r="E413" s="447">
        <f>SUM(E403:E412)</f>
        <v>6458127</v>
      </c>
      <c r="G413" s="10">
        <f t="shared" si="42"/>
        <v>12916254</v>
      </c>
    </row>
    <row r="414" spans="1:7" ht="131.25" x14ac:dyDescent="0.3">
      <c r="A414" s="1112" t="s">
        <v>1123</v>
      </c>
      <c r="B414" s="1066" t="s">
        <v>1304</v>
      </c>
      <c r="C414" s="934">
        <f>D414+E414</f>
        <v>40000</v>
      </c>
      <c r="D414" s="934"/>
      <c r="E414" s="934">
        <v>40000</v>
      </c>
      <c r="G414" s="10">
        <f t="shared" si="42"/>
        <v>80000</v>
      </c>
    </row>
    <row r="415" spans="1:7" ht="18" hidden="1" customHeight="1" x14ac:dyDescent="0.3">
      <c r="A415" s="1110"/>
      <c r="B415" s="288"/>
      <c r="C415" s="447">
        <f t="shared" ref="C415:C423" si="44">SUM(D415:E415)</f>
        <v>0</v>
      </c>
      <c r="D415" s="447"/>
      <c r="E415" s="595"/>
      <c r="G415" s="10">
        <f t="shared" si="42"/>
        <v>0</v>
      </c>
    </row>
    <row r="416" spans="1:7" ht="18" hidden="1" customHeight="1" x14ac:dyDescent="0.3">
      <c r="A416" s="1110"/>
      <c r="B416" s="288"/>
      <c r="C416" s="447">
        <f t="shared" si="44"/>
        <v>0</v>
      </c>
      <c r="D416" s="447"/>
      <c r="E416" s="595"/>
      <c r="G416" s="10">
        <f t="shared" si="42"/>
        <v>0</v>
      </c>
    </row>
    <row r="417" spans="1:7" ht="18" hidden="1" customHeight="1" x14ac:dyDescent="0.3">
      <c r="A417" s="1110"/>
      <c r="B417" s="288"/>
      <c r="C417" s="447">
        <f t="shared" si="44"/>
        <v>0</v>
      </c>
      <c r="D417" s="447"/>
      <c r="E417" s="595"/>
      <c r="G417" s="10">
        <f t="shared" si="42"/>
        <v>0</v>
      </c>
    </row>
    <row r="418" spans="1:7" ht="18" hidden="1" customHeight="1" x14ac:dyDescent="0.3">
      <c r="A418" s="1110"/>
      <c r="B418" s="288"/>
      <c r="C418" s="447">
        <f t="shared" si="44"/>
        <v>0</v>
      </c>
      <c r="D418" s="447"/>
      <c r="E418" s="595"/>
      <c r="G418" s="10">
        <f t="shared" si="42"/>
        <v>0</v>
      </c>
    </row>
    <row r="419" spans="1:7" ht="18" hidden="1" customHeight="1" x14ac:dyDescent="0.3">
      <c r="A419" s="1110"/>
      <c r="B419" s="288"/>
      <c r="C419" s="447">
        <f t="shared" si="44"/>
        <v>0</v>
      </c>
      <c r="D419" s="447"/>
      <c r="E419" s="595"/>
      <c r="G419" s="10">
        <f t="shared" si="42"/>
        <v>0</v>
      </c>
    </row>
    <row r="420" spans="1:7" ht="18" hidden="1" customHeight="1" x14ac:dyDescent="0.3">
      <c r="A420" s="1110"/>
      <c r="B420" s="288"/>
      <c r="C420" s="447">
        <f t="shared" si="44"/>
        <v>0</v>
      </c>
      <c r="D420" s="447"/>
      <c r="E420" s="595"/>
      <c r="G420" s="10">
        <f t="shared" si="42"/>
        <v>0</v>
      </c>
    </row>
    <row r="421" spans="1:7" ht="18" hidden="1" customHeight="1" x14ac:dyDescent="0.3">
      <c r="A421" s="1110"/>
      <c r="B421" s="288"/>
      <c r="C421" s="447">
        <f t="shared" si="44"/>
        <v>0</v>
      </c>
      <c r="D421" s="447"/>
      <c r="E421" s="595"/>
      <c r="G421" s="10">
        <f t="shared" si="42"/>
        <v>0</v>
      </c>
    </row>
    <row r="422" spans="1:7" ht="18" hidden="1" customHeight="1" x14ac:dyDescent="0.3">
      <c r="A422" s="1110"/>
      <c r="B422" s="288"/>
      <c r="C422" s="447">
        <f t="shared" si="44"/>
        <v>0</v>
      </c>
      <c r="D422" s="447"/>
      <c r="E422" s="595"/>
      <c r="G422" s="10">
        <f t="shared" si="42"/>
        <v>0</v>
      </c>
    </row>
    <row r="423" spans="1:7" ht="18" hidden="1" customHeight="1" x14ac:dyDescent="0.3">
      <c r="A423" s="1110"/>
      <c r="B423" s="288"/>
      <c r="C423" s="447">
        <f t="shared" si="44"/>
        <v>0</v>
      </c>
      <c r="D423" s="447"/>
      <c r="E423" s="595"/>
      <c r="G423" s="10">
        <f t="shared" si="42"/>
        <v>0</v>
      </c>
    </row>
    <row r="424" spans="1:7" ht="18" customHeight="1" x14ac:dyDescent="0.3">
      <c r="A424" s="1114"/>
      <c r="B424" s="288" t="s">
        <v>742</v>
      </c>
      <c r="C424" s="447">
        <f>SUM(C414:C423)</f>
        <v>40000</v>
      </c>
      <c r="D424" s="447">
        <f>SUM(D414:D423)</f>
        <v>0</v>
      </c>
      <c r="E424" s="447">
        <f>SUM(E414:E423)</f>
        <v>40000</v>
      </c>
      <c r="G424" s="10">
        <f t="shared" si="42"/>
        <v>80000</v>
      </c>
    </row>
    <row r="425" spans="1:7" ht="18" hidden="1" customHeight="1" x14ac:dyDescent="0.3">
      <c r="A425" s="1112" t="s">
        <v>1124</v>
      </c>
      <c r="B425" s="288"/>
      <c r="C425" s="447">
        <f>SUM(D425:E425)</f>
        <v>0</v>
      </c>
      <c r="D425" s="447"/>
      <c r="E425" s="595"/>
      <c r="G425" s="10">
        <f t="shared" si="42"/>
        <v>0</v>
      </c>
    </row>
    <row r="426" spans="1:7" ht="18" hidden="1" customHeight="1" x14ac:dyDescent="0.3">
      <c r="A426" s="1110"/>
      <c r="B426" s="288"/>
      <c r="C426" s="447">
        <f t="shared" ref="C426:C434" si="45">SUM(D426:E426)</f>
        <v>0</v>
      </c>
      <c r="D426" s="447"/>
      <c r="E426" s="595"/>
      <c r="G426" s="10">
        <f t="shared" si="42"/>
        <v>0</v>
      </c>
    </row>
    <row r="427" spans="1:7" ht="18" hidden="1" customHeight="1" x14ac:dyDescent="0.3">
      <c r="A427" s="1110"/>
      <c r="B427" s="288"/>
      <c r="C427" s="447">
        <f t="shared" si="45"/>
        <v>0</v>
      </c>
      <c r="D427" s="447"/>
      <c r="E427" s="595"/>
      <c r="G427" s="10">
        <f t="shared" si="42"/>
        <v>0</v>
      </c>
    </row>
    <row r="428" spans="1:7" ht="18" hidden="1" customHeight="1" x14ac:dyDescent="0.3">
      <c r="A428" s="1110"/>
      <c r="B428" s="288"/>
      <c r="C428" s="447">
        <f t="shared" si="45"/>
        <v>0</v>
      </c>
      <c r="D428" s="447"/>
      <c r="E428" s="595"/>
      <c r="G428" s="10">
        <f t="shared" si="42"/>
        <v>0</v>
      </c>
    </row>
    <row r="429" spans="1:7" ht="18" hidden="1" customHeight="1" x14ac:dyDescent="0.3">
      <c r="A429" s="1110"/>
      <c r="B429" s="288"/>
      <c r="C429" s="447">
        <f t="shared" si="45"/>
        <v>0</v>
      </c>
      <c r="D429" s="447"/>
      <c r="E429" s="595"/>
      <c r="G429" s="10">
        <f t="shared" si="42"/>
        <v>0</v>
      </c>
    </row>
    <row r="430" spans="1:7" ht="18" hidden="1" customHeight="1" x14ac:dyDescent="0.3">
      <c r="A430" s="1110"/>
      <c r="B430" s="288"/>
      <c r="C430" s="447">
        <f t="shared" si="45"/>
        <v>0</v>
      </c>
      <c r="D430" s="447"/>
      <c r="E430" s="595"/>
      <c r="G430" s="10">
        <f t="shared" si="42"/>
        <v>0</v>
      </c>
    </row>
    <row r="431" spans="1:7" ht="18" hidden="1" customHeight="1" x14ac:dyDescent="0.3">
      <c r="A431" s="1110"/>
      <c r="B431" s="288"/>
      <c r="C431" s="447">
        <f t="shared" si="45"/>
        <v>0</v>
      </c>
      <c r="D431" s="447"/>
      <c r="E431" s="595"/>
      <c r="G431" s="10">
        <f t="shared" si="42"/>
        <v>0</v>
      </c>
    </row>
    <row r="432" spans="1:7" ht="18" hidden="1" customHeight="1" x14ac:dyDescent="0.3">
      <c r="A432" s="1110"/>
      <c r="B432" s="288"/>
      <c r="C432" s="447">
        <f t="shared" si="45"/>
        <v>0</v>
      </c>
      <c r="D432" s="447"/>
      <c r="E432" s="595"/>
      <c r="G432" s="10">
        <f t="shared" si="42"/>
        <v>0</v>
      </c>
    </row>
    <row r="433" spans="1:7" ht="18" hidden="1" customHeight="1" x14ac:dyDescent="0.3">
      <c r="A433" s="1110"/>
      <c r="B433" s="288"/>
      <c r="C433" s="447">
        <f t="shared" si="45"/>
        <v>0</v>
      </c>
      <c r="D433" s="447"/>
      <c r="E433" s="595"/>
      <c r="G433" s="10">
        <f t="shared" si="42"/>
        <v>0</v>
      </c>
    </row>
    <row r="434" spans="1:7" ht="18" hidden="1" customHeight="1" x14ac:dyDescent="0.3">
      <c r="A434" s="1110"/>
      <c r="B434" s="288"/>
      <c r="C434" s="447">
        <f t="shared" si="45"/>
        <v>0</v>
      </c>
      <c r="D434" s="447"/>
      <c r="E434" s="595"/>
      <c r="G434" s="10">
        <f t="shared" si="42"/>
        <v>0</v>
      </c>
    </row>
    <row r="435" spans="1:7" ht="18" hidden="1" customHeight="1" x14ac:dyDescent="0.3">
      <c r="A435" s="1114"/>
      <c r="B435" s="288" t="s">
        <v>742</v>
      </c>
      <c r="C435" s="447">
        <f>SUM(C425:C434)</f>
        <v>0</v>
      </c>
      <c r="D435" s="447">
        <f>SUM(D425:D434)</f>
        <v>0</v>
      </c>
      <c r="E435" s="447">
        <f>SUM(E425:E434)</f>
        <v>0</v>
      </c>
      <c r="G435" s="10">
        <f t="shared" si="42"/>
        <v>0</v>
      </c>
    </row>
    <row r="436" spans="1:7" ht="18" hidden="1" customHeight="1" x14ac:dyDescent="0.3">
      <c r="A436" s="1112" t="s">
        <v>1125</v>
      </c>
      <c r="B436" s="288"/>
      <c r="C436" s="447">
        <f>SUM(D436:E436)</f>
        <v>0</v>
      </c>
      <c r="D436" s="447"/>
      <c r="E436" s="595"/>
      <c r="G436" s="10">
        <f t="shared" si="42"/>
        <v>0</v>
      </c>
    </row>
    <row r="437" spans="1:7" ht="18" hidden="1" customHeight="1" x14ac:dyDescent="0.3">
      <c r="A437" s="1110"/>
      <c r="B437" s="288"/>
      <c r="C437" s="447">
        <f t="shared" ref="C437:C445" si="46">SUM(D437:E437)</f>
        <v>0</v>
      </c>
      <c r="D437" s="447"/>
      <c r="E437" s="595"/>
      <c r="G437" s="10">
        <f t="shared" si="42"/>
        <v>0</v>
      </c>
    </row>
    <row r="438" spans="1:7" ht="18" hidden="1" customHeight="1" x14ac:dyDescent="0.3">
      <c r="A438" s="1110"/>
      <c r="B438" s="288"/>
      <c r="C438" s="447">
        <f t="shared" si="46"/>
        <v>0</v>
      </c>
      <c r="D438" s="447"/>
      <c r="E438" s="595"/>
      <c r="G438" s="10">
        <f t="shared" si="42"/>
        <v>0</v>
      </c>
    </row>
    <row r="439" spans="1:7" ht="18" hidden="1" customHeight="1" x14ac:dyDescent="0.3">
      <c r="A439" s="1110"/>
      <c r="B439" s="288"/>
      <c r="C439" s="447">
        <f t="shared" si="46"/>
        <v>0</v>
      </c>
      <c r="D439" s="447"/>
      <c r="E439" s="595"/>
      <c r="G439" s="10">
        <f t="shared" si="42"/>
        <v>0</v>
      </c>
    </row>
    <row r="440" spans="1:7" ht="18" hidden="1" customHeight="1" x14ac:dyDescent="0.3">
      <c r="A440" s="1110"/>
      <c r="B440" s="288"/>
      <c r="C440" s="447">
        <f t="shared" si="46"/>
        <v>0</v>
      </c>
      <c r="D440" s="447"/>
      <c r="E440" s="595"/>
      <c r="G440" s="10">
        <f t="shared" si="42"/>
        <v>0</v>
      </c>
    </row>
    <row r="441" spans="1:7" ht="18" hidden="1" customHeight="1" x14ac:dyDescent="0.3">
      <c r="A441" s="1110"/>
      <c r="B441" s="288"/>
      <c r="C441" s="447">
        <f t="shared" si="46"/>
        <v>0</v>
      </c>
      <c r="D441" s="447"/>
      <c r="E441" s="595"/>
      <c r="G441" s="10">
        <f t="shared" si="42"/>
        <v>0</v>
      </c>
    </row>
    <row r="442" spans="1:7" ht="18" hidden="1" customHeight="1" x14ac:dyDescent="0.3">
      <c r="A442" s="1110"/>
      <c r="B442" s="288"/>
      <c r="C442" s="447">
        <f t="shared" si="46"/>
        <v>0</v>
      </c>
      <c r="D442" s="447"/>
      <c r="E442" s="595"/>
      <c r="G442" s="10">
        <f t="shared" si="42"/>
        <v>0</v>
      </c>
    </row>
    <row r="443" spans="1:7" ht="18" hidden="1" customHeight="1" x14ac:dyDescent="0.3">
      <c r="A443" s="1110"/>
      <c r="B443" s="288"/>
      <c r="C443" s="447">
        <f t="shared" si="46"/>
        <v>0</v>
      </c>
      <c r="D443" s="447"/>
      <c r="E443" s="595"/>
      <c r="G443" s="10">
        <f t="shared" si="42"/>
        <v>0</v>
      </c>
    </row>
    <row r="444" spans="1:7" ht="18" hidden="1" customHeight="1" x14ac:dyDescent="0.3">
      <c r="A444" s="1110"/>
      <c r="B444" s="288"/>
      <c r="C444" s="447">
        <f t="shared" si="46"/>
        <v>0</v>
      </c>
      <c r="D444" s="447"/>
      <c r="E444" s="595"/>
      <c r="G444" s="10">
        <f t="shared" si="42"/>
        <v>0</v>
      </c>
    </row>
    <row r="445" spans="1:7" ht="18" hidden="1" customHeight="1" x14ac:dyDescent="0.3">
      <c r="A445" s="1110"/>
      <c r="B445" s="288"/>
      <c r="C445" s="447">
        <f t="shared" si="46"/>
        <v>0</v>
      </c>
      <c r="D445" s="447"/>
      <c r="E445" s="595"/>
      <c r="G445" s="10">
        <f t="shared" si="42"/>
        <v>0</v>
      </c>
    </row>
    <row r="446" spans="1:7" ht="18" hidden="1" customHeight="1" x14ac:dyDescent="0.3">
      <c r="A446" s="1114"/>
      <c r="B446" s="288" t="s">
        <v>742</v>
      </c>
      <c r="C446" s="447">
        <f>SUM(C436:C445)</f>
        <v>0</v>
      </c>
      <c r="D446" s="447">
        <f>SUM(D436:D445)</f>
        <v>0</v>
      </c>
      <c r="E446" s="447">
        <f>SUM(E436:E445)</f>
        <v>0</v>
      </c>
      <c r="G446" s="10">
        <f t="shared" si="42"/>
        <v>0</v>
      </c>
    </row>
    <row r="447" spans="1:7" ht="18" hidden="1" customHeight="1" x14ac:dyDescent="0.3">
      <c r="A447" s="1112" t="s">
        <v>1126</v>
      </c>
      <c r="B447" s="288"/>
      <c r="C447" s="447">
        <f>SUM(D447:E447)</f>
        <v>0</v>
      </c>
      <c r="D447" s="447"/>
      <c r="E447" s="595"/>
      <c r="G447" s="10">
        <f t="shared" si="42"/>
        <v>0</v>
      </c>
    </row>
    <row r="448" spans="1:7" ht="18" hidden="1" customHeight="1" x14ac:dyDescent="0.3">
      <c r="A448" s="1110"/>
      <c r="B448" s="288"/>
      <c r="C448" s="447">
        <f t="shared" ref="C448:C456" si="47">SUM(D448:E448)</f>
        <v>0</v>
      </c>
      <c r="D448" s="447"/>
      <c r="E448" s="595"/>
      <c r="G448" s="10">
        <f t="shared" si="42"/>
        <v>0</v>
      </c>
    </row>
    <row r="449" spans="1:7" ht="18" hidden="1" customHeight="1" x14ac:dyDescent="0.3">
      <c r="A449" s="1110"/>
      <c r="B449" s="288"/>
      <c r="C449" s="447">
        <f t="shared" si="47"/>
        <v>0</v>
      </c>
      <c r="D449" s="447"/>
      <c r="E449" s="595"/>
      <c r="G449" s="10">
        <f t="shared" si="42"/>
        <v>0</v>
      </c>
    </row>
    <row r="450" spans="1:7" ht="18" hidden="1" customHeight="1" x14ac:dyDescent="0.3">
      <c r="A450" s="1110"/>
      <c r="B450" s="288"/>
      <c r="C450" s="447">
        <f t="shared" si="47"/>
        <v>0</v>
      </c>
      <c r="D450" s="447"/>
      <c r="E450" s="595"/>
      <c r="G450" s="10">
        <f t="shared" si="42"/>
        <v>0</v>
      </c>
    </row>
    <row r="451" spans="1:7" ht="18" hidden="1" customHeight="1" x14ac:dyDescent="0.3">
      <c r="A451" s="1110"/>
      <c r="B451" s="288"/>
      <c r="C451" s="447">
        <f t="shared" si="47"/>
        <v>0</v>
      </c>
      <c r="D451" s="447"/>
      <c r="E451" s="595"/>
      <c r="G451" s="10">
        <f t="shared" si="42"/>
        <v>0</v>
      </c>
    </row>
    <row r="452" spans="1:7" ht="18" hidden="1" customHeight="1" x14ac:dyDescent="0.3">
      <c r="A452" s="1110"/>
      <c r="B452" s="288"/>
      <c r="C452" s="447">
        <f t="shared" si="47"/>
        <v>0</v>
      </c>
      <c r="D452" s="447"/>
      <c r="E452" s="595"/>
      <c r="G452" s="10">
        <f t="shared" si="42"/>
        <v>0</v>
      </c>
    </row>
    <row r="453" spans="1:7" ht="18" hidden="1" customHeight="1" x14ac:dyDescent="0.3">
      <c r="A453" s="1110"/>
      <c r="B453" s="288"/>
      <c r="C453" s="447">
        <f t="shared" si="47"/>
        <v>0</v>
      </c>
      <c r="D453" s="447"/>
      <c r="E453" s="595"/>
      <c r="G453" s="10">
        <f t="shared" si="42"/>
        <v>0</v>
      </c>
    </row>
    <row r="454" spans="1:7" ht="18" hidden="1" customHeight="1" x14ac:dyDescent="0.3">
      <c r="A454" s="1110"/>
      <c r="B454" s="288"/>
      <c r="C454" s="447">
        <f t="shared" si="47"/>
        <v>0</v>
      </c>
      <c r="D454" s="447"/>
      <c r="E454" s="595"/>
      <c r="G454" s="10">
        <f t="shared" si="42"/>
        <v>0</v>
      </c>
    </row>
    <row r="455" spans="1:7" ht="18" hidden="1" customHeight="1" x14ac:dyDescent="0.3">
      <c r="A455" s="1110"/>
      <c r="B455" s="288"/>
      <c r="C455" s="447">
        <f t="shared" si="47"/>
        <v>0</v>
      </c>
      <c r="D455" s="447"/>
      <c r="E455" s="595"/>
      <c r="G455" s="10">
        <f t="shared" si="42"/>
        <v>0</v>
      </c>
    </row>
    <row r="456" spans="1:7" ht="18" hidden="1" customHeight="1" x14ac:dyDescent="0.3">
      <c r="A456" s="1110"/>
      <c r="B456" s="288"/>
      <c r="C456" s="447">
        <f t="shared" si="47"/>
        <v>0</v>
      </c>
      <c r="D456" s="447"/>
      <c r="E456" s="595"/>
      <c r="G456" s="10">
        <f t="shared" si="42"/>
        <v>0</v>
      </c>
    </row>
    <row r="457" spans="1:7" ht="18" hidden="1" customHeight="1" x14ac:dyDescent="0.3">
      <c r="A457" s="1114"/>
      <c r="B457" s="288" t="s">
        <v>742</v>
      </c>
      <c r="C457" s="447">
        <f>SUM(C447:C456)</f>
        <v>0</v>
      </c>
      <c r="D457" s="447">
        <f>SUM(D447:D456)</f>
        <v>0</v>
      </c>
      <c r="E457" s="447">
        <f>SUM(E447:E456)</f>
        <v>0</v>
      </c>
      <c r="G457" s="10">
        <f t="shared" ref="G457:G520" si="48">SUM(C457:E457)</f>
        <v>0</v>
      </c>
    </row>
    <row r="458" spans="1:7" ht="225" x14ac:dyDescent="0.3">
      <c r="A458" s="1112" t="s">
        <v>1127</v>
      </c>
      <c r="B458" s="1065" t="s">
        <v>1311</v>
      </c>
      <c r="C458" s="934">
        <f>D458+E458</f>
        <v>900000</v>
      </c>
      <c r="D458" s="934"/>
      <c r="E458" s="1067">
        <v>900000</v>
      </c>
      <c r="G458" s="10">
        <f t="shared" si="48"/>
        <v>1800000</v>
      </c>
    </row>
    <row r="459" spans="1:7" ht="18" hidden="1" customHeight="1" x14ac:dyDescent="0.3">
      <c r="A459" s="1110"/>
      <c r="B459" s="288"/>
      <c r="C459" s="447">
        <f t="shared" ref="C459:C467" si="49">SUM(D459:E459)</f>
        <v>0</v>
      </c>
      <c r="D459" s="447"/>
      <c r="E459" s="595"/>
      <c r="G459" s="10">
        <f t="shared" si="48"/>
        <v>0</v>
      </c>
    </row>
    <row r="460" spans="1:7" ht="18" hidden="1" customHeight="1" x14ac:dyDescent="0.3">
      <c r="A460" s="1110"/>
      <c r="B460" s="288"/>
      <c r="C460" s="447">
        <f t="shared" si="49"/>
        <v>0</v>
      </c>
      <c r="D460" s="447"/>
      <c r="E460" s="595"/>
      <c r="G460" s="10">
        <f t="shared" si="48"/>
        <v>0</v>
      </c>
    </row>
    <row r="461" spans="1:7" ht="18" hidden="1" customHeight="1" x14ac:dyDescent="0.3">
      <c r="A461" s="1110"/>
      <c r="B461" s="288"/>
      <c r="C461" s="447">
        <f t="shared" si="49"/>
        <v>0</v>
      </c>
      <c r="D461" s="447"/>
      <c r="E461" s="595"/>
      <c r="G461" s="10">
        <f t="shared" si="48"/>
        <v>0</v>
      </c>
    </row>
    <row r="462" spans="1:7" ht="18" hidden="1" customHeight="1" x14ac:dyDescent="0.3">
      <c r="A462" s="1110"/>
      <c r="B462" s="288"/>
      <c r="C462" s="447">
        <f t="shared" si="49"/>
        <v>0</v>
      </c>
      <c r="D462" s="447"/>
      <c r="E462" s="595"/>
      <c r="G462" s="10">
        <f t="shared" si="48"/>
        <v>0</v>
      </c>
    </row>
    <row r="463" spans="1:7" ht="18" hidden="1" customHeight="1" x14ac:dyDescent="0.3">
      <c r="A463" s="1110"/>
      <c r="B463" s="288"/>
      <c r="C463" s="447">
        <f t="shared" si="49"/>
        <v>0</v>
      </c>
      <c r="D463" s="447"/>
      <c r="E463" s="595"/>
      <c r="G463" s="10">
        <f t="shared" si="48"/>
        <v>0</v>
      </c>
    </row>
    <row r="464" spans="1:7" ht="18" hidden="1" customHeight="1" x14ac:dyDescent="0.3">
      <c r="A464" s="1110"/>
      <c r="B464" s="288"/>
      <c r="C464" s="447">
        <f t="shared" si="49"/>
        <v>0</v>
      </c>
      <c r="D464" s="447"/>
      <c r="E464" s="595"/>
      <c r="G464" s="10">
        <f t="shared" si="48"/>
        <v>0</v>
      </c>
    </row>
    <row r="465" spans="1:7" ht="18" hidden="1" customHeight="1" x14ac:dyDescent="0.3">
      <c r="A465" s="1110"/>
      <c r="B465" s="288"/>
      <c r="C465" s="447">
        <f t="shared" si="49"/>
        <v>0</v>
      </c>
      <c r="D465" s="447"/>
      <c r="E465" s="595"/>
      <c r="G465" s="10">
        <f t="shared" si="48"/>
        <v>0</v>
      </c>
    </row>
    <row r="466" spans="1:7" ht="18" hidden="1" customHeight="1" x14ac:dyDescent="0.3">
      <c r="A466" s="1110"/>
      <c r="B466" s="288"/>
      <c r="C466" s="447">
        <f t="shared" si="49"/>
        <v>0</v>
      </c>
      <c r="D466" s="447"/>
      <c r="E466" s="595"/>
      <c r="G466" s="10">
        <f t="shared" si="48"/>
        <v>0</v>
      </c>
    </row>
    <row r="467" spans="1:7" ht="18" hidden="1" customHeight="1" x14ac:dyDescent="0.3">
      <c r="A467" s="1110"/>
      <c r="B467" s="288"/>
      <c r="C467" s="447">
        <f t="shared" si="49"/>
        <v>0</v>
      </c>
      <c r="D467" s="447"/>
      <c r="E467" s="595"/>
      <c r="G467" s="10">
        <f t="shared" si="48"/>
        <v>0</v>
      </c>
    </row>
    <row r="468" spans="1:7" ht="18" customHeight="1" x14ac:dyDescent="0.3">
      <c r="A468" s="1114"/>
      <c r="B468" s="288" t="s">
        <v>742</v>
      </c>
      <c r="C468" s="447">
        <f>SUM(C458:C467)</f>
        <v>900000</v>
      </c>
      <c r="D468" s="447">
        <f>SUM(D458:D467)</f>
        <v>0</v>
      </c>
      <c r="E468" s="447">
        <f>SUM(E458:E467)</f>
        <v>900000</v>
      </c>
      <c r="G468" s="10">
        <f t="shared" si="48"/>
        <v>1800000</v>
      </c>
    </row>
    <row r="469" spans="1:7" ht="18" hidden="1" customHeight="1" x14ac:dyDescent="0.3">
      <c r="A469" s="1112" t="s">
        <v>1128</v>
      </c>
      <c r="B469" s="288"/>
      <c r="C469" s="447">
        <f>SUM(D469:E469)</f>
        <v>0</v>
      </c>
      <c r="D469" s="447"/>
      <c r="E469" s="595"/>
      <c r="G469" s="10">
        <f t="shared" si="48"/>
        <v>0</v>
      </c>
    </row>
    <row r="470" spans="1:7" ht="18" hidden="1" customHeight="1" x14ac:dyDescent="0.3">
      <c r="A470" s="1110"/>
      <c r="B470" s="288"/>
      <c r="C470" s="447">
        <f t="shared" ref="C470:C478" si="50">SUM(D470:E470)</f>
        <v>0</v>
      </c>
      <c r="D470" s="447"/>
      <c r="E470" s="595"/>
      <c r="G470" s="10">
        <f t="shared" si="48"/>
        <v>0</v>
      </c>
    </row>
    <row r="471" spans="1:7" ht="18" hidden="1" customHeight="1" x14ac:dyDescent="0.3">
      <c r="A471" s="1110"/>
      <c r="B471" s="288"/>
      <c r="C471" s="447">
        <f t="shared" si="50"/>
        <v>0</v>
      </c>
      <c r="D471" s="447"/>
      <c r="E471" s="595"/>
      <c r="G471" s="10">
        <f t="shared" si="48"/>
        <v>0</v>
      </c>
    </row>
    <row r="472" spans="1:7" ht="18" hidden="1" customHeight="1" x14ac:dyDescent="0.3">
      <c r="A472" s="1110"/>
      <c r="B472" s="288"/>
      <c r="C472" s="447">
        <f t="shared" si="50"/>
        <v>0</v>
      </c>
      <c r="D472" s="447"/>
      <c r="E472" s="595"/>
      <c r="G472" s="10">
        <f t="shared" si="48"/>
        <v>0</v>
      </c>
    </row>
    <row r="473" spans="1:7" ht="18" hidden="1" customHeight="1" x14ac:dyDescent="0.3">
      <c r="A473" s="1110"/>
      <c r="B473" s="288"/>
      <c r="C473" s="447">
        <f t="shared" si="50"/>
        <v>0</v>
      </c>
      <c r="D473" s="447"/>
      <c r="E473" s="595"/>
      <c r="G473" s="10">
        <f t="shared" si="48"/>
        <v>0</v>
      </c>
    </row>
    <row r="474" spans="1:7" ht="18" hidden="1" customHeight="1" x14ac:dyDescent="0.3">
      <c r="A474" s="1110"/>
      <c r="B474" s="288"/>
      <c r="C474" s="447">
        <f t="shared" si="50"/>
        <v>0</v>
      </c>
      <c r="D474" s="447"/>
      <c r="E474" s="595"/>
      <c r="G474" s="10">
        <f t="shared" si="48"/>
        <v>0</v>
      </c>
    </row>
    <row r="475" spans="1:7" ht="18" hidden="1" customHeight="1" x14ac:dyDescent="0.3">
      <c r="A475" s="1110"/>
      <c r="B475" s="288"/>
      <c r="C475" s="447">
        <f t="shared" si="50"/>
        <v>0</v>
      </c>
      <c r="D475" s="447"/>
      <c r="E475" s="595"/>
      <c r="G475" s="10">
        <f t="shared" si="48"/>
        <v>0</v>
      </c>
    </row>
    <row r="476" spans="1:7" ht="18" hidden="1" customHeight="1" x14ac:dyDescent="0.3">
      <c r="A476" s="1110"/>
      <c r="B476" s="288"/>
      <c r="C476" s="447">
        <f t="shared" si="50"/>
        <v>0</v>
      </c>
      <c r="D476" s="447"/>
      <c r="E476" s="595"/>
      <c r="G476" s="10">
        <f t="shared" si="48"/>
        <v>0</v>
      </c>
    </row>
    <row r="477" spans="1:7" ht="18" hidden="1" customHeight="1" x14ac:dyDescent="0.3">
      <c r="A477" s="1110"/>
      <c r="B477" s="288"/>
      <c r="C477" s="447">
        <f t="shared" si="50"/>
        <v>0</v>
      </c>
      <c r="D477" s="447"/>
      <c r="E477" s="595"/>
      <c r="G477" s="10">
        <f t="shared" si="48"/>
        <v>0</v>
      </c>
    </row>
    <row r="478" spans="1:7" ht="18" hidden="1" customHeight="1" x14ac:dyDescent="0.3">
      <c r="A478" s="1110"/>
      <c r="B478" s="288"/>
      <c r="C478" s="447">
        <f t="shared" si="50"/>
        <v>0</v>
      </c>
      <c r="D478" s="447"/>
      <c r="E478" s="595"/>
      <c r="G478" s="10">
        <f t="shared" si="48"/>
        <v>0</v>
      </c>
    </row>
    <row r="479" spans="1:7" ht="18" hidden="1" customHeight="1" x14ac:dyDescent="0.3">
      <c r="A479" s="1114"/>
      <c r="B479" s="288" t="s">
        <v>742</v>
      </c>
      <c r="C479" s="447">
        <f>SUM(C469:C478)</f>
        <v>0</v>
      </c>
      <c r="D479" s="447">
        <f>SUM(D469:D478)</f>
        <v>0</v>
      </c>
      <c r="E479" s="447">
        <f>SUM(E469:E478)</f>
        <v>0</v>
      </c>
      <c r="G479" s="10">
        <f t="shared" si="48"/>
        <v>0</v>
      </c>
    </row>
    <row r="480" spans="1:7" ht="18" hidden="1" customHeight="1" x14ac:dyDescent="0.3">
      <c r="A480" s="1112" t="s">
        <v>1129</v>
      </c>
      <c r="B480" s="288"/>
      <c r="C480" s="447">
        <f>SUM(D480:E480)</f>
        <v>0</v>
      </c>
      <c r="D480" s="447"/>
      <c r="E480" s="595"/>
      <c r="G480" s="10">
        <f t="shared" si="48"/>
        <v>0</v>
      </c>
    </row>
    <row r="481" spans="1:7" ht="18" hidden="1" customHeight="1" x14ac:dyDescent="0.3">
      <c r="A481" s="1110"/>
      <c r="B481" s="288"/>
      <c r="C481" s="447">
        <f t="shared" ref="C481:C489" si="51">SUM(D481:E481)</f>
        <v>0</v>
      </c>
      <c r="D481" s="447"/>
      <c r="E481" s="595"/>
      <c r="G481" s="10">
        <f t="shared" si="48"/>
        <v>0</v>
      </c>
    </row>
    <row r="482" spans="1:7" ht="18" hidden="1" customHeight="1" x14ac:dyDescent="0.3">
      <c r="A482" s="1110"/>
      <c r="B482" s="288"/>
      <c r="C482" s="447">
        <f t="shared" si="51"/>
        <v>0</v>
      </c>
      <c r="D482" s="447"/>
      <c r="E482" s="595"/>
      <c r="G482" s="10">
        <f t="shared" si="48"/>
        <v>0</v>
      </c>
    </row>
    <row r="483" spans="1:7" ht="18" hidden="1" customHeight="1" x14ac:dyDescent="0.3">
      <c r="A483" s="1110"/>
      <c r="B483" s="288"/>
      <c r="C483" s="447">
        <f t="shared" si="51"/>
        <v>0</v>
      </c>
      <c r="D483" s="447"/>
      <c r="E483" s="595"/>
      <c r="G483" s="10">
        <f t="shared" si="48"/>
        <v>0</v>
      </c>
    </row>
    <row r="484" spans="1:7" ht="18" hidden="1" customHeight="1" x14ac:dyDescent="0.3">
      <c r="A484" s="1110"/>
      <c r="B484" s="288"/>
      <c r="C484" s="447">
        <f t="shared" si="51"/>
        <v>0</v>
      </c>
      <c r="D484" s="447"/>
      <c r="E484" s="595"/>
      <c r="G484" s="10">
        <f t="shared" si="48"/>
        <v>0</v>
      </c>
    </row>
    <row r="485" spans="1:7" ht="18" hidden="1" customHeight="1" x14ac:dyDescent="0.3">
      <c r="A485" s="1110"/>
      <c r="B485" s="288"/>
      <c r="C485" s="447">
        <f t="shared" si="51"/>
        <v>0</v>
      </c>
      <c r="D485" s="447"/>
      <c r="E485" s="595"/>
      <c r="G485" s="10">
        <f t="shared" si="48"/>
        <v>0</v>
      </c>
    </row>
    <row r="486" spans="1:7" ht="18" hidden="1" customHeight="1" x14ac:dyDescent="0.3">
      <c r="A486" s="1110"/>
      <c r="B486" s="288"/>
      <c r="C486" s="447">
        <f t="shared" si="51"/>
        <v>0</v>
      </c>
      <c r="D486" s="447"/>
      <c r="E486" s="595"/>
      <c r="G486" s="10">
        <f t="shared" si="48"/>
        <v>0</v>
      </c>
    </row>
    <row r="487" spans="1:7" ht="18" hidden="1" customHeight="1" x14ac:dyDescent="0.3">
      <c r="A487" s="1110"/>
      <c r="B487" s="288"/>
      <c r="C487" s="447">
        <f t="shared" si="51"/>
        <v>0</v>
      </c>
      <c r="D487" s="447"/>
      <c r="E487" s="595"/>
      <c r="G487" s="10">
        <f t="shared" si="48"/>
        <v>0</v>
      </c>
    </row>
    <row r="488" spans="1:7" ht="18" hidden="1" customHeight="1" x14ac:dyDescent="0.3">
      <c r="A488" s="1110"/>
      <c r="B488" s="288"/>
      <c r="C488" s="447">
        <f t="shared" si="51"/>
        <v>0</v>
      </c>
      <c r="D488" s="447"/>
      <c r="E488" s="595"/>
      <c r="G488" s="10">
        <f t="shared" si="48"/>
        <v>0</v>
      </c>
    </row>
    <row r="489" spans="1:7" ht="18" hidden="1" customHeight="1" x14ac:dyDescent="0.3">
      <c r="A489" s="1110"/>
      <c r="B489" s="288"/>
      <c r="C489" s="447">
        <f t="shared" si="51"/>
        <v>0</v>
      </c>
      <c r="D489" s="447"/>
      <c r="E489" s="595"/>
      <c r="G489" s="10">
        <f t="shared" si="48"/>
        <v>0</v>
      </c>
    </row>
    <row r="490" spans="1:7" ht="18" hidden="1" customHeight="1" x14ac:dyDescent="0.3">
      <c r="A490" s="1114"/>
      <c r="B490" s="288" t="s">
        <v>742</v>
      </c>
      <c r="C490" s="447">
        <f>SUM(C480:C489)</f>
        <v>0</v>
      </c>
      <c r="D490" s="447">
        <f>SUM(D480:D489)</f>
        <v>0</v>
      </c>
      <c r="E490" s="447">
        <f>SUM(E480:E489)</f>
        <v>0</v>
      </c>
      <c r="G490" s="10">
        <f t="shared" si="48"/>
        <v>0</v>
      </c>
    </row>
    <row r="491" spans="1:7" ht="18" hidden="1" customHeight="1" x14ac:dyDescent="0.3">
      <c r="A491" s="1112" t="s">
        <v>1130</v>
      </c>
      <c r="B491" s="288"/>
      <c r="C491" s="447">
        <f>SUM(D491:E491)</f>
        <v>0</v>
      </c>
      <c r="D491" s="447"/>
      <c r="E491" s="595"/>
      <c r="G491" s="10">
        <f t="shared" si="48"/>
        <v>0</v>
      </c>
    </row>
    <row r="492" spans="1:7" ht="18" hidden="1" customHeight="1" x14ac:dyDescent="0.3">
      <c r="A492" s="1110"/>
      <c r="B492" s="288"/>
      <c r="C492" s="447">
        <f t="shared" ref="C492:C500" si="52">SUM(D492:E492)</f>
        <v>0</v>
      </c>
      <c r="D492" s="447"/>
      <c r="E492" s="595"/>
      <c r="G492" s="10">
        <f t="shared" si="48"/>
        <v>0</v>
      </c>
    </row>
    <row r="493" spans="1:7" ht="18" hidden="1" customHeight="1" x14ac:dyDescent="0.3">
      <c r="A493" s="1110"/>
      <c r="B493" s="288"/>
      <c r="C493" s="447">
        <f t="shared" si="52"/>
        <v>0</v>
      </c>
      <c r="D493" s="447"/>
      <c r="E493" s="595"/>
      <c r="G493" s="10">
        <f t="shared" si="48"/>
        <v>0</v>
      </c>
    </row>
    <row r="494" spans="1:7" ht="18" hidden="1" customHeight="1" x14ac:dyDescent="0.3">
      <c r="A494" s="1110"/>
      <c r="B494" s="288"/>
      <c r="C494" s="447">
        <f t="shared" si="52"/>
        <v>0</v>
      </c>
      <c r="D494" s="447"/>
      <c r="E494" s="595"/>
      <c r="G494" s="10">
        <f t="shared" si="48"/>
        <v>0</v>
      </c>
    </row>
    <row r="495" spans="1:7" ht="18" hidden="1" customHeight="1" x14ac:dyDescent="0.3">
      <c r="A495" s="1110"/>
      <c r="B495" s="288"/>
      <c r="C495" s="447">
        <f t="shared" si="52"/>
        <v>0</v>
      </c>
      <c r="D495" s="447"/>
      <c r="E495" s="595"/>
      <c r="G495" s="10">
        <f t="shared" si="48"/>
        <v>0</v>
      </c>
    </row>
    <row r="496" spans="1:7" ht="18" hidden="1" customHeight="1" x14ac:dyDescent="0.3">
      <c r="A496" s="1110"/>
      <c r="B496" s="288"/>
      <c r="C496" s="447">
        <f t="shared" si="52"/>
        <v>0</v>
      </c>
      <c r="D496" s="447"/>
      <c r="E496" s="595"/>
      <c r="G496" s="10">
        <f t="shared" si="48"/>
        <v>0</v>
      </c>
    </row>
    <row r="497" spans="1:7" ht="18" hidden="1" customHeight="1" x14ac:dyDescent="0.3">
      <c r="A497" s="1110"/>
      <c r="B497" s="288"/>
      <c r="C497" s="447">
        <f t="shared" si="52"/>
        <v>0</v>
      </c>
      <c r="D497" s="447"/>
      <c r="E497" s="595"/>
      <c r="G497" s="10">
        <f t="shared" si="48"/>
        <v>0</v>
      </c>
    </row>
    <row r="498" spans="1:7" ht="18" hidden="1" customHeight="1" x14ac:dyDescent="0.3">
      <c r="A498" s="1110"/>
      <c r="B498" s="288"/>
      <c r="C498" s="447">
        <f t="shared" si="52"/>
        <v>0</v>
      </c>
      <c r="D498" s="447"/>
      <c r="E498" s="595"/>
      <c r="G498" s="10">
        <f t="shared" si="48"/>
        <v>0</v>
      </c>
    </row>
    <row r="499" spans="1:7" ht="18" hidden="1" customHeight="1" x14ac:dyDescent="0.3">
      <c r="A499" s="1110"/>
      <c r="B499" s="288"/>
      <c r="C499" s="447">
        <f t="shared" si="52"/>
        <v>0</v>
      </c>
      <c r="D499" s="447"/>
      <c r="E499" s="595"/>
      <c r="G499" s="10">
        <f t="shared" si="48"/>
        <v>0</v>
      </c>
    </row>
    <row r="500" spans="1:7" ht="18" hidden="1" customHeight="1" x14ac:dyDescent="0.3">
      <c r="A500" s="1110"/>
      <c r="B500" s="288"/>
      <c r="C500" s="447">
        <f t="shared" si="52"/>
        <v>0</v>
      </c>
      <c r="D500" s="447"/>
      <c r="E500" s="595"/>
      <c r="G500" s="10">
        <f t="shared" si="48"/>
        <v>0</v>
      </c>
    </row>
    <row r="501" spans="1:7" ht="18" hidden="1" customHeight="1" x14ac:dyDescent="0.3">
      <c r="A501" s="1114"/>
      <c r="B501" s="288" t="s">
        <v>742</v>
      </c>
      <c r="C501" s="447">
        <f>SUM(C491:C500)</f>
        <v>0</v>
      </c>
      <c r="D501" s="447">
        <f>SUM(D491:D500)</f>
        <v>0</v>
      </c>
      <c r="E501" s="447">
        <f>SUM(E491:E500)</f>
        <v>0</v>
      </c>
      <c r="G501" s="10">
        <f t="shared" si="48"/>
        <v>0</v>
      </c>
    </row>
    <row r="502" spans="1:7" ht="168.75" x14ac:dyDescent="0.3">
      <c r="A502" s="1112" t="s">
        <v>1131</v>
      </c>
      <c r="B502" s="932" t="s">
        <v>1308</v>
      </c>
      <c r="C502" s="1067">
        <f>D502+E502</f>
        <v>902000</v>
      </c>
      <c r="D502" s="1068"/>
      <c r="E502" s="1067">
        <v>902000</v>
      </c>
      <c r="G502" s="10">
        <f t="shared" si="48"/>
        <v>1804000</v>
      </c>
    </row>
    <row r="503" spans="1:7" ht="18" hidden="1" customHeight="1" x14ac:dyDescent="0.3">
      <c r="A503" s="1110"/>
      <c r="B503" s="288"/>
      <c r="C503" s="447">
        <f t="shared" ref="C503:C511" si="53">SUM(D503:E503)</f>
        <v>0</v>
      </c>
      <c r="D503" s="447"/>
      <c r="E503" s="595"/>
      <c r="G503" s="10">
        <f t="shared" si="48"/>
        <v>0</v>
      </c>
    </row>
    <row r="504" spans="1:7" ht="18" hidden="1" customHeight="1" x14ac:dyDescent="0.3">
      <c r="A504" s="1110"/>
      <c r="B504" s="288"/>
      <c r="C504" s="447">
        <f t="shared" si="53"/>
        <v>0</v>
      </c>
      <c r="D504" s="447"/>
      <c r="E504" s="595"/>
      <c r="G504" s="10">
        <f t="shared" si="48"/>
        <v>0</v>
      </c>
    </row>
    <row r="505" spans="1:7" ht="18" hidden="1" customHeight="1" x14ac:dyDescent="0.3">
      <c r="A505" s="1110"/>
      <c r="B505" s="288"/>
      <c r="C505" s="447">
        <f t="shared" si="53"/>
        <v>0</v>
      </c>
      <c r="D505" s="447"/>
      <c r="E505" s="595"/>
      <c r="G505" s="10">
        <f t="shared" si="48"/>
        <v>0</v>
      </c>
    </row>
    <row r="506" spans="1:7" ht="18" hidden="1" customHeight="1" x14ac:dyDescent="0.3">
      <c r="A506" s="1110"/>
      <c r="B506" s="288"/>
      <c r="C506" s="447">
        <f t="shared" si="53"/>
        <v>0</v>
      </c>
      <c r="D506" s="447"/>
      <c r="E506" s="595"/>
      <c r="G506" s="10">
        <f t="shared" si="48"/>
        <v>0</v>
      </c>
    </row>
    <row r="507" spans="1:7" ht="18" hidden="1" customHeight="1" x14ac:dyDescent="0.3">
      <c r="A507" s="1110"/>
      <c r="B507" s="288"/>
      <c r="C507" s="447">
        <f t="shared" si="53"/>
        <v>0</v>
      </c>
      <c r="D507" s="447"/>
      <c r="E507" s="595"/>
      <c r="G507" s="10">
        <f t="shared" si="48"/>
        <v>0</v>
      </c>
    </row>
    <row r="508" spans="1:7" ht="18" hidden="1" customHeight="1" x14ac:dyDescent="0.3">
      <c r="A508" s="1110"/>
      <c r="B508" s="288"/>
      <c r="C508" s="447">
        <f t="shared" si="53"/>
        <v>0</v>
      </c>
      <c r="D508" s="447"/>
      <c r="E508" s="595"/>
      <c r="G508" s="10">
        <f t="shared" si="48"/>
        <v>0</v>
      </c>
    </row>
    <row r="509" spans="1:7" ht="18" hidden="1" customHeight="1" x14ac:dyDescent="0.3">
      <c r="A509" s="1110"/>
      <c r="B509" s="288"/>
      <c r="C509" s="447">
        <f t="shared" si="53"/>
        <v>0</v>
      </c>
      <c r="D509" s="447"/>
      <c r="E509" s="595"/>
      <c r="G509" s="10">
        <f t="shared" si="48"/>
        <v>0</v>
      </c>
    </row>
    <row r="510" spans="1:7" ht="18" hidden="1" customHeight="1" x14ac:dyDescent="0.3">
      <c r="A510" s="1110"/>
      <c r="B510" s="288"/>
      <c r="C510" s="447">
        <f t="shared" si="53"/>
        <v>0</v>
      </c>
      <c r="D510" s="447"/>
      <c r="E510" s="595"/>
      <c r="G510" s="10">
        <f t="shared" si="48"/>
        <v>0</v>
      </c>
    </row>
    <row r="511" spans="1:7" ht="18" hidden="1" customHeight="1" x14ac:dyDescent="0.3">
      <c r="A511" s="1110"/>
      <c r="B511" s="288"/>
      <c r="C511" s="447">
        <f t="shared" si="53"/>
        <v>0</v>
      </c>
      <c r="D511" s="447"/>
      <c r="E511" s="595"/>
      <c r="G511" s="10">
        <f t="shared" si="48"/>
        <v>0</v>
      </c>
    </row>
    <row r="512" spans="1:7" ht="18" customHeight="1" x14ac:dyDescent="0.3">
      <c r="A512" s="1114"/>
      <c r="B512" s="288" t="s">
        <v>742</v>
      </c>
      <c r="C512" s="447">
        <f>SUM(C502:C511)</f>
        <v>902000</v>
      </c>
      <c r="D512" s="447">
        <f>SUM(D502:D511)</f>
        <v>0</v>
      </c>
      <c r="E512" s="447">
        <f>SUM(E502:E511)</f>
        <v>902000</v>
      </c>
      <c r="G512" s="10">
        <f t="shared" si="48"/>
        <v>1804000</v>
      </c>
    </row>
    <row r="513" spans="1:7" ht="18" hidden="1" customHeight="1" x14ac:dyDescent="0.3">
      <c r="A513" s="1112" t="s">
        <v>1132</v>
      </c>
      <c r="B513" s="288"/>
      <c r="C513" s="447">
        <f>SUM(D513:E513)</f>
        <v>0</v>
      </c>
      <c r="D513" s="447"/>
      <c r="E513" s="595"/>
      <c r="G513" s="10">
        <f t="shared" si="48"/>
        <v>0</v>
      </c>
    </row>
    <row r="514" spans="1:7" ht="18" hidden="1" customHeight="1" x14ac:dyDescent="0.3">
      <c r="A514" s="1110"/>
      <c r="B514" s="288"/>
      <c r="C514" s="447">
        <f t="shared" ref="C514:C522" si="54">SUM(D514:E514)</f>
        <v>0</v>
      </c>
      <c r="D514" s="447"/>
      <c r="E514" s="595"/>
      <c r="G514" s="10">
        <f t="shared" si="48"/>
        <v>0</v>
      </c>
    </row>
    <row r="515" spans="1:7" ht="18" hidden="1" customHeight="1" x14ac:dyDescent="0.3">
      <c r="A515" s="1110"/>
      <c r="B515" s="288"/>
      <c r="C515" s="447">
        <f t="shared" si="54"/>
        <v>0</v>
      </c>
      <c r="D515" s="447"/>
      <c r="E515" s="595"/>
      <c r="G515" s="10">
        <f t="shared" si="48"/>
        <v>0</v>
      </c>
    </row>
    <row r="516" spans="1:7" ht="18" hidden="1" customHeight="1" x14ac:dyDescent="0.3">
      <c r="A516" s="1110"/>
      <c r="B516" s="288"/>
      <c r="C516" s="447">
        <f t="shared" si="54"/>
        <v>0</v>
      </c>
      <c r="D516" s="447"/>
      <c r="E516" s="595"/>
      <c r="G516" s="10">
        <f t="shared" si="48"/>
        <v>0</v>
      </c>
    </row>
    <row r="517" spans="1:7" ht="18" hidden="1" customHeight="1" x14ac:dyDescent="0.3">
      <c r="A517" s="1110"/>
      <c r="B517" s="288"/>
      <c r="C517" s="447">
        <f t="shared" si="54"/>
        <v>0</v>
      </c>
      <c r="D517" s="447"/>
      <c r="E517" s="595"/>
      <c r="G517" s="10">
        <f t="shared" si="48"/>
        <v>0</v>
      </c>
    </row>
    <row r="518" spans="1:7" ht="18" hidden="1" customHeight="1" x14ac:dyDescent="0.3">
      <c r="A518" s="1110"/>
      <c r="B518" s="288"/>
      <c r="C518" s="447">
        <f t="shared" si="54"/>
        <v>0</v>
      </c>
      <c r="D518" s="447"/>
      <c r="E518" s="595"/>
      <c r="G518" s="10">
        <f t="shared" si="48"/>
        <v>0</v>
      </c>
    </row>
    <row r="519" spans="1:7" ht="18" hidden="1" customHeight="1" x14ac:dyDescent="0.3">
      <c r="A519" s="1110"/>
      <c r="B519" s="288"/>
      <c r="C519" s="447">
        <f t="shared" si="54"/>
        <v>0</v>
      </c>
      <c r="D519" s="447"/>
      <c r="E519" s="595"/>
      <c r="G519" s="10">
        <f t="shared" si="48"/>
        <v>0</v>
      </c>
    </row>
    <row r="520" spans="1:7" ht="18" hidden="1" customHeight="1" x14ac:dyDescent="0.3">
      <c r="A520" s="1110"/>
      <c r="B520" s="288"/>
      <c r="C520" s="447">
        <f t="shared" si="54"/>
        <v>0</v>
      </c>
      <c r="D520" s="447"/>
      <c r="E520" s="595"/>
      <c r="G520" s="10">
        <f t="shared" si="48"/>
        <v>0</v>
      </c>
    </row>
    <row r="521" spans="1:7" ht="18" hidden="1" customHeight="1" x14ac:dyDescent="0.3">
      <c r="A521" s="1110"/>
      <c r="B521" s="288"/>
      <c r="C521" s="447">
        <f t="shared" si="54"/>
        <v>0</v>
      </c>
      <c r="D521" s="447"/>
      <c r="E521" s="595"/>
      <c r="G521" s="10">
        <f t="shared" ref="G521:G584" si="55">SUM(C521:E521)</f>
        <v>0</v>
      </c>
    </row>
    <row r="522" spans="1:7" ht="18" hidden="1" customHeight="1" x14ac:dyDescent="0.3">
      <c r="A522" s="1110"/>
      <c r="B522" s="288"/>
      <c r="C522" s="447">
        <f t="shared" si="54"/>
        <v>0</v>
      </c>
      <c r="D522" s="447"/>
      <c r="E522" s="595"/>
      <c r="G522" s="10">
        <f t="shared" si="55"/>
        <v>0</v>
      </c>
    </row>
    <row r="523" spans="1:7" ht="18" hidden="1" customHeight="1" x14ac:dyDescent="0.3">
      <c r="A523" s="1114"/>
      <c r="B523" s="288" t="s">
        <v>742</v>
      </c>
      <c r="C523" s="447">
        <f>SUM(C513:C522)</f>
        <v>0</v>
      </c>
      <c r="D523" s="447">
        <f>SUM(D513:D522)</f>
        <v>0</v>
      </c>
      <c r="E523" s="447">
        <f>SUM(E513:E522)</f>
        <v>0</v>
      </c>
      <c r="G523" s="10">
        <f t="shared" si="55"/>
        <v>0</v>
      </c>
    </row>
    <row r="524" spans="1:7" hidden="1" x14ac:dyDescent="0.3">
      <c r="A524" s="1112" t="s">
        <v>1133</v>
      </c>
      <c r="B524" s="847"/>
      <c r="C524" s="936"/>
      <c r="D524" s="936"/>
      <c r="E524" s="937"/>
      <c r="G524" s="10">
        <f t="shared" si="55"/>
        <v>0</v>
      </c>
    </row>
    <row r="525" spans="1:7" ht="18" hidden="1" customHeight="1" x14ac:dyDescent="0.3">
      <c r="A525" s="1110"/>
      <c r="B525" s="288"/>
      <c r="C525" s="447">
        <f t="shared" ref="C525:C533" si="56">SUM(D525:E525)</f>
        <v>0</v>
      </c>
      <c r="D525" s="447"/>
      <c r="E525" s="595"/>
      <c r="G525" s="10">
        <f t="shared" si="55"/>
        <v>0</v>
      </c>
    </row>
    <row r="526" spans="1:7" ht="18" hidden="1" customHeight="1" x14ac:dyDescent="0.3">
      <c r="A526" s="1110"/>
      <c r="B526" s="288"/>
      <c r="C526" s="447">
        <f t="shared" si="56"/>
        <v>0</v>
      </c>
      <c r="D526" s="447"/>
      <c r="E526" s="595"/>
      <c r="G526" s="10">
        <f t="shared" si="55"/>
        <v>0</v>
      </c>
    </row>
    <row r="527" spans="1:7" ht="18" hidden="1" customHeight="1" x14ac:dyDescent="0.3">
      <c r="A527" s="1110"/>
      <c r="B527" s="288"/>
      <c r="C527" s="447">
        <f t="shared" si="56"/>
        <v>0</v>
      </c>
      <c r="D527" s="447"/>
      <c r="E527" s="595"/>
      <c r="G527" s="10">
        <f t="shared" si="55"/>
        <v>0</v>
      </c>
    </row>
    <row r="528" spans="1:7" ht="18" hidden="1" customHeight="1" x14ac:dyDescent="0.3">
      <c r="A528" s="1110"/>
      <c r="B528" s="288"/>
      <c r="C528" s="447">
        <f t="shared" si="56"/>
        <v>0</v>
      </c>
      <c r="D528" s="447"/>
      <c r="E528" s="595"/>
      <c r="G528" s="10">
        <f t="shared" si="55"/>
        <v>0</v>
      </c>
    </row>
    <row r="529" spans="1:7" ht="18" hidden="1" customHeight="1" x14ac:dyDescent="0.3">
      <c r="A529" s="1110"/>
      <c r="B529" s="288"/>
      <c r="C529" s="447">
        <f t="shared" si="56"/>
        <v>0</v>
      </c>
      <c r="D529" s="447"/>
      <c r="E529" s="595"/>
      <c r="G529" s="10">
        <f t="shared" si="55"/>
        <v>0</v>
      </c>
    </row>
    <row r="530" spans="1:7" ht="18" hidden="1" customHeight="1" x14ac:dyDescent="0.3">
      <c r="A530" s="1110"/>
      <c r="B530" s="288"/>
      <c r="C530" s="447">
        <f t="shared" si="56"/>
        <v>0</v>
      </c>
      <c r="D530" s="447"/>
      <c r="E530" s="595"/>
      <c r="G530" s="10">
        <f t="shared" si="55"/>
        <v>0</v>
      </c>
    </row>
    <row r="531" spans="1:7" ht="18" hidden="1" customHeight="1" x14ac:dyDescent="0.3">
      <c r="A531" s="1110"/>
      <c r="B531" s="288"/>
      <c r="C531" s="447">
        <f t="shared" si="56"/>
        <v>0</v>
      </c>
      <c r="D531" s="447"/>
      <c r="E531" s="595"/>
      <c r="G531" s="10">
        <f t="shared" si="55"/>
        <v>0</v>
      </c>
    </row>
    <row r="532" spans="1:7" ht="18" hidden="1" customHeight="1" x14ac:dyDescent="0.3">
      <c r="A532" s="1110"/>
      <c r="B532" s="288"/>
      <c r="C532" s="447">
        <f t="shared" si="56"/>
        <v>0</v>
      </c>
      <c r="D532" s="447"/>
      <c r="E532" s="595"/>
      <c r="G532" s="10">
        <f t="shared" si="55"/>
        <v>0</v>
      </c>
    </row>
    <row r="533" spans="1:7" ht="18" hidden="1" customHeight="1" x14ac:dyDescent="0.3">
      <c r="A533" s="1110"/>
      <c r="B533" s="288"/>
      <c r="C533" s="447">
        <f t="shared" si="56"/>
        <v>0</v>
      </c>
      <c r="D533" s="447"/>
      <c r="E533" s="595"/>
      <c r="G533" s="10">
        <f t="shared" si="55"/>
        <v>0</v>
      </c>
    </row>
    <row r="534" spans="1:7" ht="18" hidden="1" customHeight="1" x14ac:dyDescent="0.3">
      <c r="A534" s="1114"/>
      <c r="B534" s="288" t="s">
        <v>742</v>
      </c>
      <c r="C534" s="447">
        <f>SUM(C524:C533)</f>
        <v>0</v>
      </c>
      <c r="D534" s="447">
        <f>SUM(D524:D533)</f>
        <v>0</v>
      </c>
      <c r="E534" s="447">
        <f>SUM(E524:E533)</f>
        <v>0</v>
      </c>
      <c r="G534" s="10">
        <f t="shared" si="55"/>
        <v>0</v>
      </c>
    </row>
    <row r="535" spans="1:7" ht="281.25" x14ac:dyDescent="0.3">
      <c r="A535" s="1112" t="s">
        <v>1134</v>
      </c>
      <c r="B535" s="1066" t="s">
        <v>1312</v>
      </c>
      <c r="C535" s="934">
        <f>D535+E535</f>
        <v>1937204.81</v>
      </c>
      <c r="D535" s="934"/>
      <c r="E535" s="1067">
        <v>1937204.81</v>
      </c>
      <c r="G535" s="10">
        <f t="shared" si="55"/>
        <v>3874409.62</v>
      </c>
    </row>
    <row r="536" spans="1:7" ht="18" hidden="1" customHeight="1" x14ac:dyDescent="0.3">
      <c r="A536" s="1110"/>
      <c r="B536" s="288"/>
      <c r="C536" s="447">
        <f t="shared" ref="C536:C544" si="57">SUM(D536:E536)</f>
        <v>0</v>
      </c>
      <c r="D536" s="447"/>
      <c r="E536" s="595"/>
      <c r="G536" s="10">
        <f t="shared" si="55"/>
        <v>0</v>
      </c>
    </row>
    <row r="537" spans="1:7" ht="18" hidden="1" customHeight="1" x14ac:dyDescent="0.3">
      <c r="A537" s="1110"/>
      <c r="B537" s="288"/>
      <c r="C537" s="447">
        <f t="shared" si="57"/>
        <v>0</v>
      </c>
      <c r="D537" s="447"/>
      <c r="E537" s="595"/>
      <c r="G537" s="10">
        <f t="shared" si="55"/>
        <v>0</v>
      </c>
    </row>
    <row r="538" spans="1:7" ht="18" hidden="1" customHeight="1" x14ac:dyDescent="0.3">
      <c r="A538" s="1110"/>
      <c r="B538" s="288"/>
      <c r="C538" s="447">
        <f t="shared" si="57"/>
        <v>0</v>
      </c>
      <c r="D538" s="447"/>
      <c r="E538" s="595"/>
      <c r="G538" s="10">
        <f t="shared" si="55"/>
        <v>0</v>
      </c>
    </row>
    <row r="539" spans="1:7" ht="18" hidden="1" customHeight="1" x14ac:dyDescent="0.3">
      <c r="A539" s="1110"/>
      <c r="B539" s="288"/>
      <c r="C539" s="447">
        <f t="shared" si="57"/>
        <v>0</v>
      </c>
      <c r="D539" s="447"/>
      <c r="E539" s="595"/>
      <c r="G539" s="10">
        <f t="shared" si="55"/>
        <v>0</v>
      </c>
    </row>
    <row r="540" spans="1:7" ht="18" hidden="1" customHeight="1" x14ac:dyDescent="0.3">
      <c r="A540" s="1110"/>
      <c r="B540" s="288"/>
      <c r="C540" s="447">
        <f t="shared" si="57"/>
        <v>0</v>
      </c>
      <c r="D540" s="447"/>
      <c r="E540" s="595"/>
      <c r="G540" s="10">
        <f t="shared" si="55"/>
        <v>0</v>
      </c>
    </row>
    <row r="541" spans="1:7" ht="18" hidden="1" customHeight="1" x14ac:dyDescent="0.3">
      <c r="A541" s="1110"/>
      <c r="B541" s="288"/>
      <c r="C541" s="447">
        <f t="shared" si="57"/>
        <v>0</v>
      </c>
      <c r="D541" s="447"/>
      <c r="E541" s="595"/>
      <c r="G541" s="10">
        <f t="shared" si="55"/>
        <v>0</v>
      </c>
    </row>
    <row r="542" spans="1:7" ht="18" hidden="1" customHeight="1" x14ac:dyDescent="0.3">
      <c r="A542" s="1110"/>
      <c r="B542" s="288"/>
      <c r="C542" s="447">
        <f t="shared" si="57"/>
        <v>0</v>
      </c>
      <c r="D542" s="447"/>
      <c r="E542" s="595"/>
      <c r="G542" s="10">
        <f t="shared" si="55"/>
        <v>0</v>
      </c>
    </row>
    <row r="543" spans="1:7" ht="18" hidden="1" customHeight="1" x14ac:dyDescent="0.3">
      <c r="A543" s="1110"/>
      <c r="B543" s="288"/>
      <c r="C543" s="447">
        <f t="shared" si="57"/>
        <v>0</v>
      </c>
      <c r="D543" s="447"/>
      <c r="E543" s="595"/>
      <c r="G543" s="10">
        <f t="shared" si="55"/>
        <v>0</v>
      </c>
    </row>
    <row r="544" spans="1:7" ht="18" hidden="1" customHeight="1" x14ac:dyDescent="0.3">
      <c r="A544" s="1110"/>
      <c r="B544" s="288"/>
      <c r="C544" s="447">
        <f t="shared" si="57"/>
        <v>0</v>
      </c>
      <c r="D544" s="447"/>
      <c r="E544" s="595"/>
      <c r="G544" s="10">
        <f t="shared" si="55"/>
        <v>0</v>
      </c>
    </row>
    <row r="545" spans="1:7" ht="18" customHeight="1" x14ac:dyDescent="0.3">
      <c r="A545" s="1114"/>
      <c r="B545" s="288" t="s">
        <v>742</v>
      </c>
      <c r="C545" s="447">
        <f>SUM(C535:C544)</f>
        <v>1937204.81</v>
      </c>
      <c r="D545" s="447">
        <f>SUM(D535:D544)</f>
        <v>0</v>
      </c>
      <c r="E545" s="447">
        <f>SUM(E535:E544)</f>
        <v>1937204.81</v>
      </c>
      <c r="G545" s="10">
        <f t="shared" si="55"/>
        <v>3874409.62</v>
      </c>
    </row>
    <row r="546" spans="1:7" ht="300" x14ac:dyDescent="0.3">
      <c r="A546" s="1112" t="s">
        <v>1135</v>
      </c>
      <c r="B546" s="1061" t="s">
        <v>1309</v>
      </c>
      <c r="C546" s="948">
        <f>D546+E546</f>
        <v>1000000</v>
      </c>
      <c r="D546" s="1069"/>
      <c r="E546" s="1067">
        <v>1000000</v>
      </c>
      <c r="G546" s="10">
        <f t="shared" si="55"/>
        <v>2000000</v>
      </c>
    </row>
    <row r="547" spans="1:7" ht="393.75" x14ac:dyDescent="0.3">
      <c r="A547" s="1110"/>
      <c r="B547" s="1061" t="s">
        <v>1310</v>
      </c>
      <c r="C547" s="948">
        <f>D547+E547</f>
        <v>500000</v>
      </c>
      <c r="D547" s="1069"/>
      <c r="E547" s="1067">
        <v>500000</v>
      </c>
      <c r="G547" s="10">
        <f t="shared" si="55"/>
        <v>1000000</v>
      </c>
    </row>
    <row r="548" spans="1:7" ht="18" hidden="1" customHeight="1" x14ac:dyDescent="0.3">
      <c r="A548" s="1110"/>
      <c r="B548" s="288"/>
      <c r="C548" s="447">
        <f t="shared" ref="C548:C555" si="58">SUM(D548:E548)</f>
        <v>0</v>
      </c>
      <c r="D548" s="447"/>
      <c r="E548" s="595"/>
      <c r="G548" s="10">
        <f t="shared" si="55"/>
        <v>0</v>
      </c>
    </row>
    <row r="549" spans="1:7" ht="18" hidden="1" customHeight="1" x14ac:dyDescent="0.3">
      <c r="A549" s="1110"/>
      <c r="B549" s="288"/>
      <c r="C549" s="447">
        <f t="shared" si="58"/>
        <v>0</v>
      </c>
      <c r="D549" s="447"/>
      <c r="E549" s="595"/>
      <c r="G549" s="10">
        <f t="shared" si="55"/>
        <v>0</v>
      </c>
    </row>
    <row r="550" spans="1:7" ht="18" hidden="1" customHeight="1" x14ac:dyDescent="0.3">
      <c r="A550" s="1110"/>
      <c r="B550" s="288"/>
      <c r="C550" s="447">
        <f t="shared" si="58"/>
        <v>0</v>
      </c>
      <c r="D550" s="447"/>
      <c r="E550" s="595"/>
      <c r="G550" s="10">
        <f t="shared" si="55"/>
        <v>0</v>
      </c>
    </row>
    <row r="551" spans="1:7" ht="18" hidden="1" customHeight="1" x14ac:dyDescent="0.3">
      <c r="A551" s="1110"/>
      <c r="B551" s="288"/>
      <c r="C551" s="447">
        <f t="shared" si="58"/>
        <v>0</v>
      </c>
      <c r="D551" s="447"/>
      <c r="E551" s="595"/>
      <c r="G551" s="10">
        <f t="shared" si="55"/>
        <v>0</v>
      </c>
    </row>
    <row r="552" spans="1:7" ht="18" hidden="1" customHeight="1" x14ac:dyDescent="0.3">
      <c r="A552" s="1110"/>
      <c r="B552" s="288"/>
      <c r="C552" s="447">
        <f t="shared" si="58"/>
        <v>0</v>
      </c>
      <c r="D552" s="447"/>
      <c r="E552" s="595"/>
      <c r="G552" s="10">
        <f t="shared" si="55"/>
        <v>0</v>
      </c>
    </row>
    <row r="553" spans="1:7" ht="18" hidden="1" customHeight="1" x14ac:dyDescent="0.3">
      <c r="A553" s="1110"/>
      <c r="B553" s="288"/>
      <c r="C553" s="447">
        <f t="shared" si="58"/>
        <v>0</v>
      </c>
      <c r="D553" s="447"/>
      <c r="E553" s="595"/>
      <c r="G553" s="10">
        <f t="shared" si="55"/>
        <v>0</v>
      </c>
    </row>
    <row r="554" spans="1:7" ht="18" hidden="1" customHeight="1" x14ac:dyDescent="0.3">
      <c r="A554" s="1110"/>
      <c r="B554" s="288"/>
      <c r="C554" s="447">
        <f t="shared" si="58"/>
        <v>0</v>
      </c>
      <c r="D554" s="447"/>
      <c r="E554" s="595"/>
      <c r="G554" s="10">
        <f t="shared" si="55"/>
        <v>0</v>
      </c>
    </row>
    <row r="555" spans="1:7" ht="18" hidden="1" customHeight="1" x14ac:dyDescent="0.3">
      <c r="A555" s="1110"/>
      <c r="B555" s="288"/>
      <c r="C555" s="447">
        <f t="shared" si="58"/>
        <v>0</v>
      </c>
      <c r="D555" s="447"/>
      <c r="E555" s="595"/>
      <c r="G555" s="10">
        <f t="shared" si="55"/>
        <v>0</v>
      </c>
    </row>
    <row r="556" spans="1:7" ht="18" customHeight="1" x14ac:dyDescent="0.3">
      <c r="A556" s="1114"/>
      <c r="B556" s="288" t="s">
        <v>742</v>
      </c>
      <c r="C556" s="447">
        <f>SUM(C546:C555)</f>
        <v>1500000</v>
      </c>
      <c r="D556" s="447">
        <f>SUM(D546:D555)</f>
        <v>0</v>
      </c>
      <c r="E556" s="447">
        <f>SUM(E546:E555)</f>
        <v>1500000</v>
      </c>
      <c r="G556" s="10">
        <f t="shared" si="55"/>
        <v>3000000</v>
      </c>
    </row>
    <row r="557" spans="1:7" ht="18" hidden="1" customHeight="1" x14ac:dyDescent="0.3">
      <c r="A557" s="1112" t="s">
        <v>1137</v>
      </c>
      <c r="B557" s="288"/>
      <c r="C557" s="447">
        <f>SUM(D557:E557)</f>
        <v>0</v>
      </c>
      <c r="D557" s="447"/>
      <c r="E557" s="595"/>
      <c r="G557" s="10">
        <f t="shared" si="55"/>
        <v>0</v>
      </c>
    </row>
    <row r="558" spans="1:7" ht="18" hidden="1" customHeight="1" x14ac:dyDescent="0.3">
      <c r="A558" s="1110"/>
      <c r="B558" s="288"/>
      <c r="C558" s="447">
        <f t="shared" ref="C558:C566" si="59">SUM(D558:E558)</f>
        <v>0</v>
      </c>
      <c r="D558" s="447"/>
      <c r="E558" s="595"/>
      <c r="G558" s="10">
        <f t="shared" si="55"/>
        <v>0</v>
      </c>
    </row>
    <row r="559" spans="1:7" ht="18" hidden="1" customHeight="1" x14ac:dyDescent="0.3">
      <c r="A559" s="1110"/>
      <c r="B559" s="288"/>
      <c r="C559" s="447">
        <f t="shared" si="59"/>
        <v>0</v>
      </c>
      <c r="D559" s="447"/>
      <c r="E559" s="595"/>
      <c r="G559" s="10">
        <f t="shared" si="55"/>
        <v>0</v>
      </c>
    </row>
    <row r="560" spans="1:7" ht="18" hidden="1" customHeight="1" x14ac:dyDescent="0.3">
      <c r="A560" s="1110"/>
      <c r="B560" s="288"/>
      <c r="C560" s="447">
        <f t="shared" si="59"/>
        <v>0</v>
      </c>
      <c r="D560" s="447"/>
      <c r="E560" s="595"/>
      <c r="G560" s="10">
        <f t="shared" si="55"/>
        <v>0</v>
      </c>
    </row>
    <row r="561" spans="1:7" ht="18" hidden="1" customHeight="1" x14ac:dyDescent="0.3">
      <c r="A561" s="1110"/>
      <c r="B561" s="288"/>
      <c r="C561" s="447">
        <f t="shared" si="59"/>
        <v>0</v>
      </c>
      <c r="D561" s="447"/>
      <c r="E561" s="595"/>
      <c r="G561" s="10">
        <f t="shared" si="55"/>
        <v>0</v>
      </c>
    </row>
    <row r="562" spans="1:7" ht="18" hidden="1" customHeight="1" x14ac:dyDescent="0.3">
      <c r="A562" s="1110"/>
      <c r="B562" s="288"/>
      <c r="C562" s="447">
        <f t="shared" si="59"/>
        <v>0</v>
      </c>
      <c r="D562" s="447"/>
      <c r="E562" s="595"/>
      <c r="G562" s="10">
        <f t="shared" si="55"/>
        <v>0</v>
      </c>
    </row>
    <row r="563" spans="1:7" ht="18" hidden="1" customHeight="1" x14ac:dyDescent="0.3">
      <c r="A563" s="1110"/>
      <c r="B563" s="288"/>
      <c r="C563" s="447">
        <f t="shared" si="59"/>
        <v>0</v>
      </c>
      <c r="D563" s="447"/>
      <c r="E563" s="595"/>
      <c r="G563" s="10">
        <f t="shared" si="55"/>
        <v>0</v>
      </c>
    </row>
    <row r="564" spans="1:7" ht="18" hidden="1" customHeight="1" x14ac:dyDescent="0.3">
      <c r="A564" s="1110"/>
      <c r="B564" s="288"/>
      <c r="C564" s="447">
        <f t="shared" si="59"/>
        <v>0</v>
      </c>
      <c r="D564" s="447"/>
      <c r="E564" s="595"/>
      <c r="G564" s="10">
        <f t="shared" si="55"/>
        <v>0</v>
      </c>
    </row>
    <row r="565" spans="1:7" ht="18" hidden="1" customHeight="1" x14ac:dyDescent="0.3">
      <c r="A565" s="1110"/>
      <c r="B565" s="288"/>
      <c r="C565" s="447">
        <f t="shared" si="59"/>
        <v>0</v>
      </c>
      <c r="D565" s="447"/>
      <c r="E565" s="595"/>
      <c r="G565" s="10">
        <f t="shared" si="55"/>
        <v>0</v>
      </c>
    </row>
    <row r="566" spans="1:7" ht="18" hidden="1" customHeight="1" x14ac:dyDescent="0.3">
      <c r="A566" s="1110"/>
      <c r="B566" s="288"/>
      <c r="C566" s="447">
        <f t="shared" si="59"/>
        <v>0</v>
      </c>
      <c r="D566" s="447"/>
      <c r="E566" s="595"/>
      <c r="G566" s="10">
        <f t="shared" si="55"/>
        <v>0</v>
      </c>
    </row>
    <row r="567" spans="1:7" ht="18" hidden="1" customHeight="1" x14ac:dyDescent="0.3">
      <c r="A567" s="1114"/>
      <c r="B567" s="288" t="s">
        <v>742</v>
      </c>
      <c r="C567" s="447">
        <f>SUM(C557:C566)</f>
        <v>0</v>
      </c>
      <c r="D567" s="447">
        <f>SUM(D557:D566)</f>
        <v>0</v>
      </c>
      <c r="E567" s="447">
        <f>SUM(E557:E566)</f>
        <v>0</v>
      </c>
      <c r="G567" s="10">
        <f t="shared" si="55"/>
        <v>0</v>
      </c>
    </row>
    <row r="568" spans="1:7" ht="18" hidden="1" customHeight="1" x14ac:dyDescent="0.3">
      <c r="A568" s="1112" t="s">
        <v>1139</v>
      </c>
      <c r="B568" s="288"/>
      <c r="C568" s="447">
        <f>SUM(D568:E568)</f>
        <v>0</v>
      </c>
      <c r="D568" s="447"/>
      <c r="E568" s="595"/>
      <c r="G568" s="10">
        <f t="shared" si="55"/>
        <v>0</v>
      </c>
    </row>
    <row r="569" spans="1:7" ht="18" hidden="1" customHeight="1" x14ac:dyDescent="0.3">
      <c r="A569" s="1110"/>
      <c r="B569" s="288"/>
      <c r="C569" s="447">
        <f t="shared" ref="C569:C577" si="60">SUM(D569:E569)</f>
        <v>0</v>
      </c>
      <c r="D569" s="447"/>
      <c r="E569" s="595"/>
      <c r="G569" s="10">
        <f t="shared" si="55"/>
        <v>0</v>
      </c>
    </row>
    <row r="570" spans="1:7" ht="18" hidden="1" customHeight="1" x14ac:dyDescent="0.3">
      <c r="A570" s="1110"/>
      <c r="B570" s="288"/>
      <c r="C570" s="447">
        <f t="shared" si="60"/>
        <v>0</v>
      </c>
      <c r="D570" s="447"/>
      <c r="E570" s="595"/>
      <c r="G570" s="10">
        <f t="shared" si="55"/>
        <v>0</v>
      </c>
    </row>
    <row r="571" spans="1:7" ht="18" hidden="1" customHeight="1" x14ac:dyDescent="0.3">
      <c r="A571" s="1110"/>
      <c r="B571" s="288"/>
      <c r="C571" s="447">
        <f t="shared" si="60"/>
        <v>0</v>
      </c>
      <c r="D571" s="447"/>
      <c r="E571" s="595"/>
      <c r="G571" s="10">
        <f t="shared" si="55"/>
        <v>0</v>
      </c>
    </row>
    <row r="572" spans="1:7" ht="18" hidden="1" customHeight="1" x14ac:dyDescent="0.3">
      <c r="A572" s="1110"/>
      <c r="B572" s="288"/>
      <c r="C572" s="447">
        <f t="shared" si="60"/>
        <v>0</v>
      </c>
      <c r="D572" s="447"/>
      <c r="E572" s="595"/>
      <c r="G572" s="10">
        <f t="shared" si="55"/>
        <v>0</v>
      </c>
    </row>
    <row r="573" spans="1:7" ht="18" hidden="1" customHeight="1" x14ac:dyDescent="0.3">
      <c r="A573" s="1110"/>
      <c r="B573" s="288"/>
      <c r="C573" s="447">
        <f t="shared" si="60"/>
        <v>0</v>
      </c>
      <c r="D573" s="447"/>
      <c r="E573" s="595"/>
      <c r="G573" s="10">
        <f t="shared" si="55"/>
        <v>0</v>
      </c>
    </row>
    <row r="574" spans="1:7" ht="18" hidden="1" customHeight="1" x14ac:dyDescent="0.3">
      <c r="A574" s="1110"/>
      <c r="B574" s="288"/>
      <c r="C574" s="447">
        <f t="shared" si="60"/>
        <v>0</v>
      </c>
      <c r="D574" s="447"/>
      <c r="E574" s="595"/>
      <c r="G574" s="10">
        <f t="shared" si="55"/>
        <v>0</v>
      </c>
    </row>
    <row r="575" spans="1:7" ht="18" hidden="1" customHeight="1" x14ac:dyDescent="0.3">
      <c r="A575" s="1110"/>
      <c r="B575" s="288"/>
      <c r="C575" s="447">
        <f t="shared" si="60"/>
        <v>0</v>
      </c>
      <c r="D575" s="447"/>
      <c r="E575" s="595"/>
      <c r="G575" s="10">
        <f t="shared" si="55"/>
        <v>0</v>
      </c>
    </row>
    <row r="576" spans="1:7" ht="18" hidden="1" customHeight="1" x14ac:dyDescent="0.3">
      <c r="A576" s="1110"/>
      <c r="B576" s="288"/>
      <c r="C576" s="447">
        <f t="shared" si="60"/>
        <v>0</v>
      </c>
      <c r="D576" s="447"/>
      <c r="E576" s="595"/>
      <c r="G576" s="10">
        <f t="shared" si="55"/>
        <v>0</v>
      </c>
    </row>
    <row r="577" spans="1:7" ht="18" hidden="1" customHeight="1" x14ac:dyDescent="0.3">
      <c r="A577" s="1110"/>
      <c r="B577" s="288"/>
      <c r="C577" s="447">
        <f t="shared" si="60"/>
        <v>0</v>
      </c>
      <c r="D577" s="447"/>
      <c r="E577" s="595"/>
      <c r="G577" s="10">
        <f t="shared" si="55"/>
        <v>0</v>
      </c>
    </row>
    <row r="578" spans="1:7" ht="18" hidden="1" customHeight="1" x14ac:dyDescent="0.3">
      <c r="A578" s="1114"/>
      <c r="B578" s="288" t="s">
        <v>742</v>
      </c>
      <c r="C578" s="447">
        <f>SUM(C568:C577)</f>
        <v>0</v>
      </c>
      <c r="D578" s="447">
        <f>SUM(D568:D577)</f>
        <v>0</v>
      </c>
      <c r="E578" s="447">
        <f>SUM(E568:E577)</f>
        <v>0</v>
      </c>
      <c r="G578" s="10">
        <f t="shared" si="55"/>
        <v>0</v>
      </c>
    </row>
    <row r="579" spans="1:7" ht="18" hidden="1" customHeight="1" x14ac:dyDescent="0.3">
      <c r="A579" s="1112" t="s">
        <v>1141</v>
      </c>
      <c r="B579" s="288"/>
      <c r="C579" s="447">
        <f>SUM(D579:E579)</f>
        <v>0</v>
      </c>
      <c r="D579" s="447"/>
      <c r="E579" s="595"/>
      <c r="G579" s="10">
        <f t="shared" si="55"/>
        <v>0</v>
      </c>
    </row>
    <row r="580" spans="1:7" ht="18" hidden="1" customHeight="1" x14ac:dyDescent="0.3">
      <c r="A580" s="1110"/>
      <c r="B580" s="288"/>
      <c r="C580" s="447">
        <f t="shared" ref="C580:C588" si="61">SUM(D580:E580)</f>
        <v>0</v>
      </c>
      <c r="D580" s="447"/>
      <c r="E580" s="595"/>
      <c r="G580" s="10">
        <f t="shared" si="55"/>
        <v>0</v>
      </c>
    </row>
    <row r="581" spans="1:7" ht="18" hidden="1" customHeight="1" x14ac:dyDescent="0.3">
      <c r="A581" s="1110"/>
      <c r="B581" s="288"/>
      <c r="C581" s="447">
        <f t="shared" si="61"/>
        <v>0</v>
      </c>
      <c r="D581" s="447"/>
      <c r="E581" s="595"/>
      <c r="G581" s="10">
        <f t="shared" si="55"/>
        <v>0</v>
      </c>
    </row>
    <row r="582" spans="1:7" ht="18" hidden="1" customHeight="1" x14ac:dyDescent="0.3">
      <c r="A582" s="1110"/>
      <c r="B582" s="288"/>
      <c r="C582" s="447">
        <f t="shared" si="61"/>
        <v>0</v>
      </c>
      <c r="D582" s="447"/>
      <c r="E582" s="595"/>
      <c r="G582" s="10">
        <f t="shared" si="55"/>
        <v>0</v>
      </c>
    </row>
    <row r="583" spans="1:7" ht="18" hidden="1" customHeight="1" x14ac:dyDescent="0.3">
      <c r="A583" s="1110"/>
      <c r="B583" s="288"/>
      <c r="C583" s="447">
        <f t="shared" si="61"/>
        <v>0</v>
      </c>
      <c r="D583" s="447"/>
      <c r="E583" s="595"/>
      <c r="G583" s="10">
        <f t="shared" si="55"/>
        <v>0</v>
      </c>
    </row>
    <row r="584" spans="1:7" ht="18" hidden="1" customHeight="1" x14ac:dyDescent="0.3">
      <c r="A584" s="1110"/>
      <c r="B584" s="288"/>
      <c r="C584" s="447">
        <f t="shared" si="61"/>
        <v>0</v>
      </c>
      <c r="D584" s="447"/>
      <c r="E584" s="595"/>
      <c r="G584" s="10">
        <f t="shared" si="55"/>
        <v>0</v>
      </c>
    </row>
    <row r="585" spans="1:7" ht="18" hidden="1" customHeight="1" x14ac:dyDescent="0.3">
      <c r="A585" s="1110"/>
      <c r="B585" s="288"/>
      <c r="C585" s="447">
        <f t="shared" si="61"/>
        <v>0</v>
      </c>
      <c r="D585" s="447"/>
      <c r="E585" s="595"/>
      <c r="G585" s="10">
        <f t="shared" ref="G585:G648" si="62">SUM(C585:E585)</f>
        <v>0</v>
      </c>
    </row>
    <row r="586" spans="1:7" ht="18" hidden="1" customHeight="1" x14ac:dyDescent="0.3">
      <c r="A586" s="1110"/>
      <c r="B586" s="288"/>
      <c r="C586" s="447">
        <f t="shared" si="61"/>
        <v>0</v>
      </c>
      <c r="D586" s="447"/>
      <c r="E586" s="595"/>
      <c r="G586" s="10">
        <f t="shared" si="62"/>
        <v>0</v>
      </c>
    </row>
    <row r="587" spans="1:7" ht="18" hidden="1" customHeight="1" x14ac:dyDescent="0.3">
      <c r="A587" s="1110"/>
      <c r="B587" s="288"/>
      <c r="C587" s="447">
        <f t="shared" si="61"/>
        <v>0</v>
      </c>
      <c r="D587" s="447"/>
      <c r="E587" s="595"/>
      <c r="G587" s="10">
        <f t="shared" si="62"/>
        <v>0</v>
      </c>
    </row>
    <row r="588" spans="1:7" ht="18" hidden="1" customHeight="1" x14ac:dyDescent="0.3">
      <c r="A588" s="1110"/>
      <c r="B588" s="288"/>
      <c r="C588" s="447">
        <f t="shared" si="61"/>
        <v>0</v>
      </c>
      <c r="D588" s="447"/>
      <c r="E588" s="595"/>
      <c r="G588" s="10">
        <f t="shared" si="62"/>
        <v>0</v>
      </c>
    </row>
    <row r="589" spans="1:7" ht="18" hidden="1" customHeight="1" x14ac:dyDescent="0.3">
      <c r="A589" s="1114"/>
      <c r="B589" s="288" t="s">
        <v>742</v>
      </c>
      <c r="C589" s="447">
        <f>SUM(C579:C588)</f>
        <v>0</v>
      </c>
      <c r="D589" s="447">
        <f>SUM(D579:D588)</f>
        <v>0</v>
      </c>
      <c r="E589" s="447">
        <f>SUM(E579:E588)</f>
        <v>0</v>
      </c>
      <c r="G589" s="10">
        <f t="shared" si="62"/>
        <v>0</v>
      </c>
    </row>
    <row r="590" spans="1:7" ht="18" hidden="1" customHeight="1" x14ac:dyDescent="0.3">
      <c r="A590" s="1112" t="s">
        <v>1143</v>
      </c>
      <c r="B590" s="288"/>
      <c r="C590" s="447">
        <f>SUM(D590:E590)</f>
        <v>0</v>
      </c>
      <c r="D590" s="447"/>
      <c r="E590" s="595"/>
      <c r="G590" s="10">
        <f t="shared" si="62"/>
        <v>0</v>
      </c>
    </row>
    <row r="591" spans="1:7" ht="18" hidden="1" customHeight="1" x14ac:dyDescent="0.3">
      <c r="A591" s="1110"/>
      <c r="B591" s="288"/>
      <c r="C591" s="447">
        <f t="shared" ref="C591:C599" si="63">SUM(D591:E591)</f>
        <v>0</v>
      </c>
      <c r="D591" s="447"/>
      <c r="E591" s="595"/>
      <c r="G591" s="10">
        <f t="shared" si="62"/>
        <v>0</v>
      </c>
    </row>
    <row r="592" spans="1:7" ht="18" hidden="1" customHeight="1" x14ac:dyDescent="0.3">
      <c r="A592" s="1110"/>
      <c r="B592" s="288"/>
      <c r="C592" s="447">
        <f t="shared" si="63"/>
        <v>0</v>
      </c>
      <c r="D592" s="447"/>
      <c r="E592" s="595"/>
      <c r="G592" s="10">
        <f t="shared" si="62"/>
        <v>0</v>
      </c>
    </row>
    <row r="593" spans="1:7" ht="18" hidden="1" customHeight="1" x14ac:dyDescent="0.3">
      <c r="A593" s="1110"/>
      <c r="B593" s="288"/>
      <c r="C593" s="447">
        <f t="shared" si="63"/>
        <v>0</v>
      </c>
      <c r="D593" s="447"/>
      <c r="E593" s="595"/>
      <c r="G593" s="10">
        <f t="shared" si="62"/>
        <v>0</v>
      </c>
    </row>
    <row r="594" spans="1:7" ht="18" hidden="1" customHeight="1" x14ac:dyDescent="0.3">
      <c r="A594" s="1110"/>
      <c r="B594" s="288"/>
      <c r="C594" s="447">
        <f t="shared" si="63"/>
        <v>0</v>
      </c>
      <c r="D594" s="447"/>
      <c r="E594" s="595"/>
      <c r="G594" s="10">
        <f t="shared" si="62"/>
        <v>0</v>
      </c>
    </row>
    <row r="595" spans="1:7" ht="18" hidden="1" customHeight="1" x14ac:dyDescent="0.3">
      <c r="A595" s="1110"/>
      <c r="B595" s="288"/>
      <c r="C595" s="447">
        <f t="shared" si="63"/>
        <v>0</v>
      </c>
      <c r="D595" s="447"/>
      <c r="E595" s="595"/>
      <c r="G595" s="10">
        <f t="shared" si="62"/>
        <v>0</v>
      </c>
    </row>
    <row r="596" spans="1:7" ht="18" hidden="1" customHeight="1" x14ac:dyDescent="0.3">
      <c r="A596" s="1110"/>
      <c r="B596" s="288"/>
      <c r="C596" s="447">
        <f t="shared" si="63"/>
        <v>0</v>
      </c>
      <c r="D596" s="447"/>
      <c r="E596" s="595"/>
      <c r="G596" s="10">
        <f t="shared" si="62"/>
        <v>0</v>
      </c>
    </row>
    <row r="597" spans="1:7" ht="18" hidden="1" customHeight="1" x14ac:dyDescent="0.3">
      <c r="A597" s="1110"/>
      <c r="B597" s="288"/>
      <c r="C597" s="447">
        <f t="shared" si="63"/>
        <v>0</v>
      </c>
      <c r="D597" s="447"/>
      <c r="E597" s="595"/>
      <c r="G597" s="10">
        <f t="shared" si="62"/>
        <v>0</v>
      </c>
    </row>
    <row r="598" spans="1:7" ht="18" hidden="1" customHeight="1" x14ac:dyDescent="0.3">
      <c r="A598" s="1110"/>
      <c r="B598" s="288"/>
      <c r="C598" s="447">
        <f t="shared" si="63"/>
        <v>0</v>
      </c>
      <c r="D598" s="447"/>
      <c r="E598" s="595"/>
      <c r="G598" s="10">
        <f t="shared" si="62"/>
        <v>0</v>
      </c>
    </row>
    <row r="599" spans="1:7" ht="18" hidden="1" customHeight="1" x14ac:dyDescent="0.3">
      <c r="A599" s="1110"/>
      <c r="B599" s="288"/>
      <c r="C599" s="447">
        <f t="shared" si="63"/>
        <v>0</v>
      </c>
      <c r="D599" s="447"/>
      <c r="E599" s="595"/>
      <c r="G599" s="10">
        <f t="shared" si="62"/>
        <v>0</v>
      </c>
    </row>
    <row r="600" spans="1:7" ht="18" hidden="1" customHeight="1" x14ac:dyDescent="0.3">
      <c r="A600" s="1114"/>
      <c r="B600" s="288" t="s">
        <v>742</v>
      </c>
      <c r="C600" s="447">
        <f>SUM(C590:C599)</f>
        <v>0</v>
      </c>
      <c r="D600" s="447">
        <f>SUM(D590:D599)</f>
        <v>0</v>
      </c>
      <c r="E600" s="447">
        <f>SUM(E590:E599)</f>
        <v>0</v>
      </c>
      <c r="G600" s="10">
        <f t="shared" si="62"/>
        <v>0</v>
      </c>
    </row>
    <row r="601" spans="1:7" ht="18" hidden="1" customHeight="1" x14ac:dyDescent="0.3">
      <c r="A601" s="1112" t="s">
        <v>1145</v>
      </c>
      <c r="B601" s="288"/>
      <c r="C601" s="447">
        <f>SUM(D601:E601)</f>
        <v>0</v>
      </c>
      <c r="D601" s="447"/>
      <c r="E601" s="595"/>
      <c r="G601" s="10">
        <f t="shared" si="62"/>
        <v>0</v>
      </c>
    </row>
    <row r="602" spans="1:7" ht="18" hidden="1" customHeight="1" x14ac:dyDescent="0.3">
      <c r="A602" s="1110"/>
      <c r="B602" s="288"/>
      <c r="C602" s="447">
        <f t="shared" ref="C602:C610" si="64">SUM(D602:E602)</f>
        <v>0</v>
      </c>
      <c r="D602" s="447"/>
      <c r="E602" s="595"/>
      <c r="G602" s="10">
        <f t="shared" si="62"/>
        <v>0</v>
      </c>
    </row>
    <row r="603" spans="1:7" ht="18" hidden="1" customHeight="1" x14ac:dyDescent="0.3">
      <c r="A603" s="1110"/>
      <c r="B603" s="288"/>
      <c r="C603" s="447">
        <f t="shared" si="64"/>
        <v>0</v>
      </c>
      <c r="D603" s="447"/>
      <c r="E603" s="595"/>
      <c r="G603" s="10">
        <f t="shared" si="62"/>
        <v>0</v>
      </c>
    </row>
    <row r="604" spans="1:7" ht="18" hidden="1" customHeight="1" x14ac:dyDescent="0.3">
      <c r="A604" s="1110"/>
      <c r="B604" s="288"/>
      <c r="C604" s="447">
        <f t="shared" si="64"/>
        <v>0</v>
      </c>
      <c r="D604" s="447"/>
      <c r="E604" s="595"/>
      <c r="G604" s="10">
        <f t="shared" si="62"/>
        <v>0</v>
      </c>
    </row>
    <row r="605" spans="1:7" ht="18" hidden="1" customHeight="1" x14ac:dyDescent="0.3">
      <c r="A605" s="1110"/>
      <c r="B605" s="288"/>
      <c r="C605" s="447">
        <f t="shared" si="64"/>
        <v>0</v>
      </c>
      <c r="D605" s="447"/>
      <c r="E605" s="595"/>
      <c r="G605" s="10">
        <f t="shared" si="62"/>
        <v>0</v>
      </c>
    </row>
    <row r="606" spans="1:7" ht="18" hidden="1" customHeight="1" x14ac:dyDescent="0.3">
      <c r="A606" s="1110"/>
      <c r="B606" s="288"/>
      <c r="C606" s="447">
        <f t="shared" si="64"/>
        <v>0</v>
      </c>
      <c r="D606" s="447"/>
      <c r="E606" s="595"/>
      <c r="G606" s="10">
        <f t="shared" si="62"/>
        <v>0</v>
      </c>
    </row>
    <row r="607" spans="1:7" ht="18" hidden="1" customHeight="1" x14ac:dyDescent="0.3">
      <c r="A607" s="1110"/>
      <c r="B607" s="288"/>
      <c r="C607" s="447">
        <f t="shared" si="64"/>
        <v>0</v>
      </c>
      <c r="D607" s="447"/>
      <c r="E607" s="595"/>
      <c r="G607" s="10">
        <f t="shared" si="62"/>
        <v>0</v>
      </c>
    </row>
    <row r="608" spans="1:7" ht="18" hidden="1" customHeight="1" x14ac:dyDescent="0.3">
      <c r="A608" s="1110"/>
      <c r="B608" s="288"/>
      <c r="C608" s="447">
        <f t="shared" si="64"/>
        <v>0</v>
      </c>
      <c r="D608" s="447"/>
      <c r="E608" s="595"/>
      <c r="G608" s="10">
        <f t="shared" si="62"/>
        <v>0</v>
      </c>
    </row>
    <row r="609" spans="1:7" ht="18" hidden="1" customHeight="1" x14ac:dyDescent="0.3">
      <c r="A609" s="1110"/>
      <c r="B609" s="288"/>
      <c r="C609" s="447">
        <f t="shared" si="64"/>
        <v>0</v>
      </c>
      <c r="D609" s="447"/>
      <c r="E609" s="595"/>
      <c r="G609" s="10">
        <f t="shared" si="62"/>
        <v>0</v>
      </c>
    </row>
    <row r="610" spans="1:7" ht="18" hidden="1" customHeight="1" x14ac:dyDescent="0.3">
      <c r="A610" s="1110"/>
      <c r="B610" s="288"/>
      <c r="C610" s="447">
        <f t="shared" si="64"/>
        <v>0</v>
      </c>
      <c r="D610" s="447"/>
      <c r="E610" s="595"/>
      <c r="G610" s="10">
        <f t="shared" si="62"/>
        <v>0</v>
      </c>
    </row>
    <row r="611" spans="1:7" ht="18" hidden="1" customHeight="1" x14ac:dyDescent="0.3">
      <c r="A611" s="1114"/>
      <c r="B611" s="288" t="s">
        <v>742</v>
      </c>
      <c r="C611" s="447">
        <f>SUM(C601:C610)</f>
        <v>0</v>
      </c>
      <c r="D611" s="447">
        <f>SUM(D601:D610)</f>
        <v>0</v>
      </c>
      <c r="E611" s="447">
        <f>SUM(E601:E610)</f>
        <v>0</v>
      </c>
      <c r="G611" s="10">
        <f t="shared" si="62"/>
        <v>0</v>
      </c>
    </row>
    <row r="612" spans="1:7" ht="18" hidden="1" customHeight="1" x14ac:dyDescent="0.3">
      <c r="A612" s="1112" t="s">
        <v>1147</v>
      </c>
      <c r="B612" s="288"/>
      <c r="C612" s="447">
        <f>SUM(D612:E612)</f>
        <v>0</v>
      </c>
      <c r="D612" s="447"/>
      <c r="E612" s="595"/>
      <c r="G612" s="10">
        <f t="shared" si="62"/>
        <v>0</v>
      </c>
    </row>
    <row r="613" spans="1:7" ht="18" hidden="1" customHeight="1" x14ac:dyDescent="0.3">
      <c r="A613" s="1110"/>
      <c r="B613" s="288"/>
      <c r="C613" s="447">
        <f t="shared" ref="C613:C621" si="65">SUM(D613:E613)</f>
        <v>0</v>
      </c>
      <c r="D613" s="447"/>
      <c r="E613" s="595"/>
      <c r="G613" s="10">
        <f t="shared" si="62"/>
        <v>0</v>
      </c>
    </row>
    <row r="614" spans="1:7" ht="18" hidden="1" customHeight="1" x14ac:dyDescent="0.3">
      <c r="A614" s="1110"/>
      <c r="B614" s="288"/>
      <c r="C614" s="447">
        <f t="shared" si="65"/>
        <v>0</v>
      </c>
      <c r="D614" s="447"/>
      <c r="E614" s="595"/>
      <c r="G614" s="10">
        <f t="shared" si="62"/>
        <v>0</v>
      </c>
    </row>
    <row r="615" spans="1:7" ht="18" hidden="1" customHeight="1" x14ac:dyDescent="0.3">
      <c r="A615" s="1110"/>
      <c r="B615" s="288"/>
      <c r="C615" s="447">
        <f t="shared" si="65"/>
        <v>0</v>
      </c>
      <c r="D615" s="447"/>
      <c r="E615" s="595"/>
      <c r="G615" s="10">
        <f t="shared" si="62"/>
        <v>0</v>
      </c>
    </row>
    <row r="616" spans="1:7" ht="18" hidden="1" customHeight="1" x14ac:dyDescent="0.3">
      <c r="A616" s="1110"/>
      <c r="B616" s="288"/>
      <c r="C616" s="447">
        <f t="shared" si="65"/>
        <v>0</v>
      </c>
      <c r="D616" s="447"/>
      <c r="E616" s="595"/>
      <c r="G616" s="10">
        <f t="shared" si="62"/>
        <v>0</v>
      </c>
    </row>
    <row r="617" spans="1:7" ht="18" hidden="1" customHeight="1" x14ac:dyDescent="0.3">
      <c r="A617" s="1110"/>
      <c r="B617" s="288"/>
      <c r="C617" s="447">
        <f t="shared" si="65"/>
        <v>0</v>
      </c>
      <c r="D617" s="447"/>
      <c r="E617" s="595"/>
      <c r="G617" s="10">
        <f t="shared" si="62"/>
        <v>0</v>
      </c>
    </row>
    <row r="618" spans="1:7" ht="18" hidden="1" customHeight="1" x14ac:dyDescent="0.3">
      <c r="A618" s="1110"/>
      <c r="B618" s="288"/>
      <c r="C618" s="447">
        <f t="shared" si="65"/>
        <v>0</v>
      </c>
      <c r="D618" s="447"/>
      <c r="E618" s="595"/>
      <c r="G618" s="10">
        <f t="shared" si="62"/>
        <v>0</v>
      </c>
    </row>
    <row r="619" spans="1:7" ht="18" hidden="1" customHeight="1" x14ac:dyDescent="0.3">
      <c r="A619" s="1110"/>
      <c r="B619" s="288"/>
      <c r="C619" s="447">
        <f t="shared" si="65"/>
        <v>0</v>
      </c>
      <c r="D619" s="447"/>
      <c r="E619" s="595"/>
      <c r="G619" s="10">
        <f t="shared" si="62"/>
        <v>0</v>
      </c>
    </row>
    <row r="620" spans="1:7" ht="18" hidden="1" customHeight="1" x14ac:dyDescent="0.3">
      <c r="A620" s="1110"/>
      <c r="B620" s="288"/>
      <c r="C620" s="447">
        <f t="shared" si="65"/>
        <v>0</v>
      </c>
      <c r="D620" s="447"/>
      <c r="E620" s="595"/>
      <c r="G620" s="10">
        <f t="shared" si="62"/>
        <v>0</v>
      </c>
    </row>
    <row r="621" spans="1:7" ht="18" hidden="1" customHeight="1" x14ac:dyDescent="0.3">
      <c r="A621" s="1110"/>
      <c r="B621" s="288"/>
      <c r="C621" s="447">
        <f t="shared" si="65"/>
        <v>0</v>
      </c>
      <c r="D621" s="447"/>
      <c r="E621" s="595"/>
      <c r="G621" s="10">
        <f t="shared" si="62"/>
        <v>0</v>
      </c>
    </row>
    <row r="622" spans="1:7" ht="18" hidden="1" customHeight="1" x14ac:dyDescent="0.3">
      <c r="A622" s="1114"/>
      <c r="B622" s="288" t="s">
        <v>742</v>
      </c>
      <c r="C622" s="447">
        <f>SUM(C612:C621)</f>
        <v>0</v>
      </c>
      <c r="D622" s="447">
        <f>SUM(D612:D621)</f>
        <v>0</v>
      </c>
      <c r="E622" s="447">
        <f>SUM(E612:E621)</f>
        <v>0</v>
      </c>
      <c r="G622" s="10">
        <f t="shared" si="62"/>
        <v>0</v>
      </c>
    </row>
    <row r="623" spans="1:7" ht="18" hidden="1" customHeight="1" x14ac:dyDescent="0.3">
      <c r="A623" s="1112" t="s">
        <v>1149</v>
      </c>
      <c r="B623" s="288"/>
      <c r="C623" s="447">
        <f>SUM(D623:E623)</f>
        <v>0</v>
      </c>
      <c r="D623" s="447"/>
      <c r="E623" s="595"/>
      <c r="G623" s="10">
        <f t="shared" si="62"/>
        <v>0</v>
      </c>
    </row>
    <row r="624" spans="1:7" ht="18" hidden="1" customHeight="1" x14ac:dyDescent="0.3">
      <c r="A624" s="1110"/>
      <c r="B624" s="288"/>
      <c r="C624" s="447">
        <f t="shared" ref="C624:C632" si="66">SUM(D624:E624)</f>
        <v>0</v>
      </c>
      <c r="D624" s="447"/>
      <c r="E624" s="595"/>
      <c r="G624" s="10">
        <f t="shared" si="62"/>
        <v>0</v>
      </c>
    </row>
    <row r="625" spans="1:7" ht="18" hidden="1" customHeight="1" x14ac:dyDescent="0.3">
      <c r="A625" s="1110"/>
      <c r="B625" s="288"/>
      <c r="C625" s="447">
        <f t="shared" si="66"/>
        <v>0</v>
      </c>
      <c r="D625" s="447"/>
      <c r="E625" s="595"/>
      <c r="G625" s="10">
        <f t="shared" si="62"/>
        <v>0</v>
      </c>
    </row>
    <row r="626" spans="1:7" ht="18" hidden="1" customHeight="1" x14ac:dyDescent="0.3">
      <c r="A626" s="1110"/>
      <c r="B626" s="288"/>
      <c r="C626" s="447">
        <f t="shared" si="66"/>
        <v>0</v>
      </c>
      <c r="D626" s="447"/>
      <c r="E626" s="595"/>
      <c r="G626" s="10">
        <f t="shared" si="62"/>
        <v>0</v>
      </c>
    </row>
    <row r="627" spans="1:7" ht="18" hidden="1" customHeight="1" x14ac:dyDescent="0.3">
      <c r="A627" s="1110"/>
      <c r="B627" s="288"/>
      <c r="C627" s="447">
        <f t="shared" si="66"/>
        <v>0</v>
      </c>
      <c r="D627" s="447"/>
      <c r="E627" s="595"/>
      <c r="G627" s="10">
        <f t="shared" si="62"/>
        <v>0</v>
      </c>
    </row>
    <row r="628" spans="1:7" ht="18" hidden="1" customHeight="1" x14ac:dyDescent="0.3">
      <c r="A628" s="1110"/>
      <c r="B628" s="288"/>
      <c r="C628" s="447">
        <f t="shared" si="66"/>
        <v>0</v>
      </c>
      <c r="D628" s="447"/>
      <c r="E628" s="595"/>
      <c r="G628" s="10">
        <f t="shared" si="62"/>
        <v>0</v>
      </c>
    </row>
    <row r="629" spans="1:7" ht="18" hidden="1" customHeight="1" x14ac:dyDescent="0.3">
      <c r="A629" s="1110"/>
      <c r="B629" s="288"/>
      <c r="C629" s="447">
        <f t="shared" si="66"/>
        <v>0</v>
      </c>
      <c r="D629" s="447"/>
      <c r="E629" s="595"/>
      <c r="G629" s="10">
        <f t="shared" si="62"/>
        <v>0</v>
      </c>
    </row>
    <row r="630" spans="1:7" ht="18" hidden="1" customHeight="1" x14ac:dyDescent="0.3">
      <c r="A630" s="1110"/>
      <c r="B630" s="288"/>
      <c r="C630" s="447">
        <f t="shared" si="66"/>
        <v>0</v>
      </c>
      <c r="D630" s="447"/>
      <c r="E630" s="595"/>
      <c r="G630" s="10">
        <f t="shared" si="62"/>
        <v>0</v>
      </c>
    </row>
    <row r="631" spans="1:7" ht="18" hidden="1" customHeight="1" x14ac:dyDescent="0.3">
      <c r="A631" s="1110"/>
      <c r="B631" s="288"/>
      <c r="C631" s="447">
        <f t="shared" si="66"/>
        <v>0</v>
      </c>
      <c r="D631" s="447"/>
      <c r="E631" s="595"/>
      <c r="G631" s="10">
        <f t="shared" si="62"/>
        <v>0</v>
      </c>
    </row>
    <row r="632" spans="1:7" ht="18" hidden="1" customHeight="1" x14ac:dyDescent="0.3">
      <c r="A632" s="1110"/>
      <c r="B632" s="288"/>
      <c r="C632" s="447">
        <f t="shared" si="66"/>
        <v>0</v>
      </c>
      <c r="D632" s="447"/>
      <c r="E632" s="595"/>
      <c r="G632" s="10">
        <f t="shared" si="62"/>
        <v>0</v>
      </c>
    </row>
    <row r="633" spans="1:7" ht="18" hidden="1" customHeight="1" x14ac:dyDescent="0.3">
      <c r="A633" s="1114"/>
      <c r="B633" s="288" t="s">
        <v>742</v>
      </c>
      <c r="C633" s="447">
        <f>SUM(C623:C632)</f>
        <v>0</v>
      </c>
      <c r="D633" s="447">
        <f>SUM(D623:D632)</f>
        <v>0</v>
      </c>
      <c r="E633" s="447">
        <f>SUM(E623:E632)</f>
        <v>0</v>
      </c>
      <c r="G633" s="10">
        <f t="shared" si="62"/>
        <v>0</v>
      </c>
    </row>
    <row r="634" spans="1:7" ht="18" hidden="1" customHeight="1" x14ac:dyDescent="0.3">
      <c r="A634" s="1112" t="s">
        <v>1151</v>
      </c>
      <c r="B634" s="288"/>
      <c r="C634" s="447">
        <f>SUM(D634:E634)</f>
        <v>0</v>
      </c>
      <c r="D634" s="447"/>
      <c r="E634" s="595"/>
      <c r="G634" s="10">
        <f t="shared" si="62"/>
        <v>0</v>
      </c>
    </row>
    <row r="635" spans="1:7" ht="18" hidden="1" customHeight="1" x14ac:dyDescent="0.3">
      <c r="A635" s="1110"/>
      <c r="B635" s="288"/>
      <c r="C635" s="447">
        <f t="shared" ref="C635:C643" si="67">SUM(D635:E635)</f>
        <v>0</v>
      </c>
      <c r="D635" s="447"/>
      <c r="E635" s="595"/>
      <c r="G635" s="10">
        <f t="shared" si="62"/>
        <v>0</v>
      </c>
    </row>
    <row r="636" spans="1:7" ht="18" hidden="1" customHeight="1" x14ac:dyDescent="0.3">
      <c r="A636" s="1110"/>
      <c r="B636" s="288"/>
      <c r="C636" s="447">
        <f t="shared" si="67"/>
        <v>0</v>
      </c>
      <c r="D636" s="447"/>
      <c r="E636" s="595"/>
      <c r="G636" s="10">
        <f t="shared" si="62"/>
        <v>0</v>
      </c>
    </row>
    <row r="637" spans="1:7" ht="18" hidden="1" customHeight="1" x14ac:dyDescent="0.3">
      <c r="A637" s="1110"/>
      <c r="B637" s="288"/>
      <c r="C637" s="447">
        <f t="shared" si="67"/>
        <v>0</v>
      </c>
      <c r="D637" s="447"/>
      <c r="E637" s="595"/>
      <c r="G637" s="10">
        <f t="shared" si="62"/>
        <v>0</v>
      </c>
    </row>
    <row r="638" spans="1:7" ht="18" hidden="1" customHeight="1" x14ac:dyDescent="0.3">
      <c r="A638" s="1110"/>
      <c r="B638" s="288"/>
      <c r="C638" s="447">
        <f t="shared" si="67"/>
        <v>0</v>
      </c>
      <c r="D638" s="447"/>
      <c r="E638" s="595"/>
      <c r="G638" s="10">
        <f t="shared" si="62"/>
        <v>0</v>
      </c>
    </row>
    <row r="639" spans="1:7" ht="18" hidden="1" customHeight="1" x14ac:dyDescent="0.3">
      <c r="A639" s="1110"/>
      <c r="B639" s="288"/>
      <c r="C639" s="447">
        <f t="shared" si="67"/>
        <v>0</v>
      </c>
      <c r="D639" s="447"/>
      <c r="E639" s="595"/>
      <c r="G639" s="10">
        <f t="shared" si="62"/>
        <v>0</v>
      </c>
    </row>
    <row r="640" spans="1:7" ht="18" hidden="1" customHeight="1" x14ac:dyDescent="0.3">
      <c r="A640" s="1110"/>
      <c r="B640" s="288"/>
      <c r="C640" s="447">
        <f t="shared" si="67"/>
        <v>0</v>
      </c>
      <c r="D640" s="447"/>
      <c r="E640" s="595"/>
      <c r="G640" s="10">
        <f t="shared" si="62"/>
        <v>0</v>
      </c>
    </row>
    <row r="641" spans="1:7" ht="18" hidden="1" customHeight="1" x14ac:dyDescent="0.3">
      <c r="A641" s="1110"/>
      <c r="B641" s="288"/>
      <c r="C641" s="447">
        <f t="shared" si="67"/>
        <v>0</v>
      </c>
      <c r="D641" s="447"/>
      <c r="E641" s="595"/>
      <c r="G641" s="10">
        <f t="shared" si="62"/>
        <v>0</v>
      </c>
    </row>
    <row r="642" spans="1:7" ht="18" hidden="1" customHeight="1" x14ac:dyDescent="0.3">
      <c r="A642" s="1110"/>
      <c r="B642" s="288"/>
      <c r="C642" s="447">
        <f t="shared" si="67"/>
        <v>0</v>
      </c>
      <c r="D642" s="447"/>
      <c r="E642" s="595"/>
      <c r="G642" s="10">
        <f t="shared" si="62"/>
        <v>0</v>
      </c>
    </row>
    <row r="643" spans="1:7" ht="18" hidden="1" customHeight="1" x14ac:dyDescent="0.3">
      <c r="A643" s="1110"/>
      <c r="B643" s="288"/>
      <c r="C643" s="447">
        <f t="shared" si="67"/>
        <v>0</v>
      </c>
      <c r="D643" s="447"/>
      <c r="E643" s="595"/>
      <c r="G643" s="10">
        <f t="shared" si="62"/>
        <v>0</v>
      </c>
    </row>
    <row r="644" spans="1:7" ht="18" hidden="1" customHeight="1" x14ac:dyDescent="0.3">
      <c r="A644" s="1114"/>
      <c r="B644" s="288" t="s">
        <v>742</v>
      </c>
      <c r="C644" s="447">
        <f>SUM(C634:C643)</f>
        <v>0</v>
      </c>
      <c r="D644" s="447">
        <f>SUM(D634:D643)</f>
        <v>0</v>
      </c>
      <c r="E644" s="447">
        <f>SUM(E634:E643)</f>
        <v>0</v>
      </c>
      <c r="G644" s="10">
        <f t="shared" si="62"/>
        <v>0</v>
      </c>
    </row>
    <row r="645" spans="1:7" ht="18" hidden="1" customHeight="1" x14ac:dyDescent="0.3">
      <c r="A645" s="1112" t="s">
        <v>1153</v>
      </c>
      <c r="B645" s="288"/>
      <c r="C645" s="447">
        <f>SUM(D645:E645)</f>
        <v>0</v>
      </c>
      <c r="D645" s="447"/>
      <c r="E645" s="595"/>
      <c r="G645" s="10">
        <f t="shared" si="62"/>
        <v>0</v>
      </c>
    </row>
    <row r="646" spans="1:7" ht="18" hidden="1" customHeight="1" x14ac:dyDescent="0.3">
      <c r="A646" s="1110"/>
      <c r="B646" s="288"/>
      <c r="C646" s="447">
        <f t="shared" ref="C646:C654" si="68">SUM(D646:E646)</f>
        <v>0</v>
      </c>
      <c r="D646" s="447"/>
      <c r="E646" s="595"/>
      <c r="G646" s="10">
        <f t="shared" si="62"/>
        <v>0</v>
      </c>
    </row>
    <row r="647" spans="1:7" ht="18" hidden="1" customHeight="1" x14ac:dyDescent="0.3">
      <c r="A647" s="1110"/>
      <c r="B647" s="288"/>
      <c r="C647" s="447">
        <f t="shared" si="68"/>
        <v>0</v>
      </c>
      <c r="D647" s="447"/>
      <c r="E647" s="595"/>
      <c r="G647" s="10">
        <f t="shared" si="62"/>
        <v>0</v>
      </c>
    </row>
    <row r="648" spans="1:7" ht="18" hidden="1" customHeight="1" x14ac:dyDescent="0.3">
      <c r="A648" s="1110"/>
      <c r="B648" s="288"/>
      <c r="C648" s="447">
        <f t="shared" si="68"/>
        <v>0</v>
      </c>
      <c r="D648" s="447"/>
      <c r="E648" s="595"/>
      <c r="G648" s="10">
        <f t="shared" si="62"/>
        <v>0</v>
      </c>
    </row>
    <row r="649" spans="1:7" ht="18" hidden="1" customHeight="1" x14ac:dyDescent="0.3">
      <c r="A649" s="1110"/>
      <c r="B649" s="288"/>
      <c r="C649" s="447">
        <f t="shared" si="68"/>
        <v>0</v>
      </c>
      <c r="D649" s="447"/>
      <c r="E649" s="595"/>
      <c r="G649" s="10">
        <f t="shared" ref="G649:G712" si="69">SUM(C649:E649)</f>
        <v>0</v>
      </c>
    </row>
    <row r="650" spans="1:7" ht="18" hidden="1" customHeight="1" x14ac:dyDescent="0.3">
      <c r="A650" s="1110"/>
      <c r="B650" s="288"/>
      <c r="C650" s="447">
        <f t="shared" si="68"/>
        <v>0</v>
      </c>
      <c r="D650" s="447"/>
      <c r="E650" s="595"/>
      <c r="G650" s="10">
        <f t="shared" si="69"/>
        <v>0</v>
      </c>
    </row>
    <row r="651" spans="1:7" ht="18" hidden="1" customHeight="1" x14ac:dyDescent="0.3">
      <c r="A651" s="1110"/>
      <c r="B651" s="288"/>
      <c r="C651" s="447">
        <f t="shared" si="68"/>
        <v>0</v>
      </c>
      <c r="D651" s="447"/>
      <c r="E651" s="595"/>
      <c r="G651" s="10">
        <f t="shared" si="69"/>
        <v>0</v>
      </c>
    </row>
    <row r="652" spans="1:7" ht="18" hidden="1" customHeight="1" x14ac:dyDescent="0.3">
      <c r="A652" s="1110"/>
      <c r="B652" s="288"/>
      <c r="C652" s="447">
        <f t="shared" si="68"/>
        <v>0</v>
      </c>
      <c r="D652" s="447"/>
      <c r="E652" s="595"/>
      <c r="G652" s="10">
        <f t="shared" si="69"/>
        <v>0</v>
      </c>
    </row>
    <row r="653" spans="1:7" ht="18" hidden="1" customHeight="1" x14ac:dyDescent="0.3">
      <c r="A653" s="1110"/>
      <c r="B653" s="288"/>
      <c r="C653" s="447">
        <f t="shared" si="68"/>
        <v>0</v>
      </c>
      <c r="D653" s="447"/>
      <c r="E653" s="595"/>
      <c r="G653" s="10">
        <f t="shared" si="69"/>
        <v>0</v>
      </c>
    </row>
    <row r="654" spans="1:7" ht="18" hidden="1" customHeight="1" x14ac:dyDescent="0.3">
      <c r="A654" s="1110"/>
      <c r="B654" s="288"/>
      <c r="C654" s="447">
        <f t="shared" si="68"/>
        <v>0</v>
      </c>
      <c r="D654" s="447"/>
      <c r="E654" s="595"/>
      <c r="G654" s="10">
        <f t="shared" si="69"/>
        <v>0</v>
      </c>
    </row>
    <row r="655" spans="1:7" ht="18" hidden="1" customHeight="1" x14ac:dyDescent="0.3">
      <c r="A655" s="1114"/>
      <c r="B655" s="288" t="s">
        <v>742</v>
      </c>
      <c r="C655" s="447">
        <f>SUM(C645:C654)</f>
        <v>0</v>
      </c>
      <c r="D655" s="447">
        <f>SUM(D645:D654)</f>
        <v>0</v>
      </c>
      <c r="E655" s="447">
        <f>SUM(E645:E654)</f>
        <v>0</v>
      </c>
      <c r="G655" s="10">
        <f t="shared" si="69"/>
        <v>0</v>
      </c>
    </row>
    <row r="656" spans="1:7" ht="337.5" x14ac:dyDescent="0.3">
      <c r="A656" s="1112" t="s">
        <v>1155</v>
      </c>
      <c r="B656" s="1066" t="s">
        <v>1303</v>
      </c>
      <c r="C656" s="934">
        <f>D656+E656</f>
        <v>8640580</v>
      </c>
      <c r="D656" s="934"/>
      <c r="E656" s="934">
        <v>8640580</v>
      </c>
      <c r="G656" s="10">
        <f t="shared" si="69"/>
        <v>17281160</v>
      </c>
    </row>
    <row r="657" spans="1:7" ht="18" hidden="1" customHeight="1" x14ac:dyDescent="0.3">
      <c r="A657" s="1110"/>
      <c r="B657" s="288"/>
      <c r="C657" s="447">
        <f t="shared" ref="C657:C665" si="70">SUM(D657:E657)</f>
        <v>0</v>
      </c>
      <c r="D657" s="447"/>
      <c r="E657" s="595"/>
      <c r="G657" s="10">
        <f t="shared" si="69"/>
        <v>0</v>
      </c>
    </row>
    <row r="658" spans="1:7" ht="18" hidden="1" customHeight="1" x14ac:dyDescent="0.3">
      <c r="A658" s="1110"/>
      <c r="B658" s="288"/>
      <c r="C658" s="447">
        <f t="shared" si="70"/>
        <v>0</v>
      </c>
      <c r="D658" s="447"/>
      <c r="E658" s="595"/>
      <c r="G658" s="10">
        <f t="shared" si="69"/>
        <v>0</v>
      </c>
    </row>
    <row r="659" spans="1:7" ht="18" hidden="1" customHeight="1" x14ac:dyDescent="0.3">
      <c r="A659" s="1110"/>
      <c r="B659" s="288"/>
      <c r="C659" s="447">
        <f t="shared" si="70"/>
        <v>0</v>
      </c>
      <c r="D659" s="447"/>
      <c r="E659" s="595"/>
      <c r="G659" s="10">
        <f t="shared" si="69"/>
        <v>0</v>
      </c>
    </row>
    <row r="660" spans="1:7" ht="18" hidden="1" customHeight="1" x14ac:dyDescent="0.3">
      <c r="A660" s="1110"/>
      <c r="B660" s="288"/>
      <c r="C660" s="447">
        <f t="shared" si="70"/>
        <v>0</v>
      </c>
      <c r="D660" s="447"/>
      <c r="E660" s="595"/>
      <c r="G660" s="10">
        <f t="shared" si="69"/>
        <v>0</v>
      </c>
    </row>
    <row r="661" spans="1:7" ht="18" hidden="1" customHeight="1" x14ac:dyDescent="0.3">
      <c r="A661" s="1110"/>
      <c r="B661" s="288"/>
      <c r="C661" s="447">
        <f t="shared" si="70"/>
        <v>0</v>
      </c>
      <c r="D661" s="447"/>
      <c r="E661" s="595"/>
      <c r="G661" s="10">
        <f t="shared" si="69"/>
        <v>0</v>
      </c>
    </row>
    <row r="662" spans="1:7" ht="18" hidden="1" customHeight="1" x14ac:dyDescent="0.3">
      <c r="A662" s="1110"/>
      <c r="B662" s="288"/>
      <c r="C662" s="447">
        <f t="shared" si="70"/>
        <v>0</v>
      </c>
      <c r="D662" s="447"/>
      <c r="E662" s="595"/>
      <c r="G662" s="10">
        <f t="shared" si="69"/>
        <v>0</v>
      </c>
    </row>
    <row r="663" spans="1:7" ht="18" hidden="1" customHeight="1" x14ac:dyDescent="0.3">
      <c r="A663" s="1110"/>
      <c r="B663" s="288"/>
      <c r="C663" s="447">
        <f t="shared" si="70"/>
        <v>0</v>
      </c>
      <c r="D663" s="447"/>
      <c r="E663" s="595"/>
      <c r="G663" s="10">
        <f t="shared" si="69"/>
        <v>0</v>
      </c>
    </row>
    <row r="664" spans="1:7" ht="18" hidden="1" customHeight="1" x14ac:dyDescent="0.3">
      <c r="A664" s="1110"/>
      <c r="B664" s="288"/>
      <c r="C664" s="447">
        <f t="shared" si="70"/>
        <v>0</v>
      </c>
      <c r="D664" s="447"/>
      <c r="E664" s="595"/>
      <c r="G664" s="10">
        <f t="shared" si="69"/>
        <v>0</v>
      </c>
    </row>
    <row r="665" spans="1:7" ht="18" hidden="1" customHeight="1" x14ac:dyDescent="0.3">
      <c r="A665" s="1110"/>
      <c r="B665" s="288"/>
      <c r="C665" s="447">
        <f t="shared" si="70"/>
        <v>0</v>
      </c>
      <c r="D665" s="447"/>
      <c r="E665" s="595"/>
      <c r="G665" s="10">
        <f t="shared" si="69"/>
        <v>0</v>
      </c>
    </row>
    <row r="666" spans="1:7" ht="18" customHeight="1" x14ac:dyDescent="0.3">
      <c r="A666" s="1114"/>
      <c r="B666" s="288" t="s">
        <v>742</v>
      </c>
      <c r="C666" s="447">
        <f>SUM(C656:C665)</f>
        <v>8640580</v>
      </c>
      <c r="D666" s="447">
        <f>SUM(D656:D665)</f>
        <v>0</v>
      </c>
      <c r="E666" s="447">
        <f>SUM(E656:E665)</f>
        <v>8640580</v>
      </c>
      <c r="G666" s="10">
        <f t="shared" si="69"/>
        <v>17281160</v>
      </c>
    </row>
    <row r="667" spans="1:7" ht="18" hidden="1" customHeight="1" x14ac:dyDescent="0.3">
      <c r="A667" s="1112" t="s">
        <v>1157</v>
      </c>
      <c r="B667" s="288"/>
      <c r="C667" s="447">
        <f>SUM(D667:E667)</f>
        <v>0</v>
      </c>
      <c r="D667" s="447"/>
      <c r="E667" s="595"/>
      <c r="G667" s="10">
        <f t="shared" si="69"/>
        <v>0</v>
      </c>
    </row>
    <row r="668" spans="1:7" ht="18" hidden="1" customHeight="1" x14ac:dyDescent="0.3">
      <c r="A668" s="1110"/>
      <c r="B668" s="288"/>
      <c r="C668" s="447">
        <f t="shared" ref="C668:C676" si="71">SUM(D668:E668)</f>
        <v>0</v>
      </c>
      <c r="D668" s="447"/>
      <c r="E668" s="595"/>
      <c r="G668" s="10">
        <f t="shared" si="69"/>
        <v>0</v>
      </c>
    </row>
    <row r="669" spans="1:7" ht="18" hidden="1" customHeight="1" x14ac:dyDescent="0.3">
      <c r="A669" s="1110"/>
      <c r="B669" s="288"/>
      <c r="C669" s="447">
        <f t="shared" si="71"/>
        <v>0</v>
      </c>
      <c r="D669" s="447"/>
      <c r="E669" s="595"/>
      <c r="G669" s="10">
        <f t="shared" si="69"/>
        <v>0</v>
      </c>
    </row>
    <row r="670" spans="1:7" ht="18" hidden="1" customHeight="1" x14ac:dyDescent="0.3">
      <c r="A670" s="1110"/>
      <c r="B670" s="288"/>
      <c r="C670" s="447">
        <f t="shared" si="71"/>
        <v>0</v>
      </c>
      <c r="D670" s="447"/>
      <c r="E670" s="595"/>
      <c r="G670" s="10">
        <f t="shared" si="69"/>
        <v>0</v>
      </c>
    </row>
    <row r="671" spans="1:7" ht="18" hidden="1" customHeight="1" x14ac:dyDescent="0.3">
      <c r="A671" s="1110"/>
      <c r="B671" s="288"/>
      <c r="C671" s="447">
        <f t="shared" si="71"/>
        <v>0</v>
      </c>
      <c r="D671" s="447"/>
      <c r="E671" s="595"/>
      <c r="G671" s="10">
        <f t="shared" si="69"/>
        <v>0</v>
      </c>
    </row>
    <row r="672" spans="1:7" ht="18" hidden="1" customHeight="1" x14ac:dyDescent="0.3">
      <c r="A672" s="1110"/>
      <c r="B672" s="288"/>
      <c r="C672" s="447">
        <f t="shared" si="71"/>
        <v>0</v>
      </c>
      <c r="D672" s="447"/>
      <c r="E672" s="595"/>
      <c r="G672" s="10">
        <f t="shared" si="69"/>
        <v>0</v>
      </c>
    </row>
    <row r="673" spans="1:7" ht="18" hidden="1" customHeight="1" x14ac:dyDescent="0.3">
      <c r="A673" s="1110"/>
      <c r="B673" s="288"/>
      <c r="C673" s="447">
        <f t="shared" si="71"/>
        <v>0</v>
      </c>
      <c r="D673" s="447"/>
      <c r="E673" s="595"/>
      <c r="G673" s="10">
        <f t="shared" si="69"/>
        <v>0</v>
      </c>
    </row>
    <row r="674" spans="1:7" ht="18" hidden="1" customHeight="1" x14ac:dyDescent="0.3">
      <c r="A674" s="1110"/>
      <c r="B674" s="288"/>
      <c r="C674" s="447">
        <f t="shared" si="71"/>
        <v>0</v>
      </c>
      <c r="D674" s="447"/>
      <c r="E674" s="595"/>
      <c r="G674" s="10">
        <f t="shared" si="69"/>
        <v>0</v>
      </c>
    </row>
    <row r="675" spans="1:7" ht="18" hidden="1" customHeight="1" x14ac:dyDescent="0.3">
      <c r="A675" s="1110"/>
      <c r="B675" s="288"/>
      <c r="C675" s="447">
        <f t="shared" si="71"/>
        <v>0</v>
      </c>
      <c r="D675" s="447"/>
      <c r="E675" s="595"/>
      <c r="G675" s="10">
        <f t="shared" si="69"/>
        <v>0</v>
      </c>
    </row>
    <row r="676" spans="1:7" ht="18" hidden="1" customHeight="1" x14ac:dyDescent="0.3">
      <c r="A676" s="1110"/>
      <c r="B676" s="288"/>
      <c r="C676" s="447">
        <f t="shared" si="71"/>
        <v>0</v>
      </c>
      <c r="D676" s="447"/>
      <c r="E676" s="595"/>
      <c r="G676" s="10">
        <f t="shared" si="69"/>
        <v>0</v>
      </c>
    </row>
    <row r="677" spans="1:7" ht="18" hidden="1" customHeight="1" x14ac:dyDescent="0.3">
      <c r="A677" s="1114"/>
      <c r="B677" s="288" t="s">
        <v>742</v>
      </c>
      <c r="C677" s="447">
        <f>SUM(C667:C676)</f>
        <v>0</v>
      </c>
      <c r="D677" s="447">
        <f>SUM(D667:D676)</f>
        <v>0</v>
      </c>
      <c r="E677" s="447">
        <f>SUM(E667:E676)</f>
        <v>0</v>
      </c>
      <c r="G677" s="10">
        <f t="shared" si="69"/>
        <v>0</v>
      </c>
    </row>
    <row r="678" spans="1:7" ht="18" hidden="1" customHeight="1" x14ac:dyDescent="0.3">
      <c r="A678" s="1112" t="s">
        <v>1159</v>
      </c>
      <c r="B678" s="288"/>
      <c r="C678" s="447">
        <f>SUM(D678:E678)</f>
        <v>0</v>
      </c>
      <c r="D678" s="447"/>
      <c r="E678" s="595"/>
      <c r="G678" s="10">
        <f t="shared" si="69"/>
        <v>0</v>
      </c>
    </row>
    <row r="679" spans="1:7" ht="18" hidden="1" customHeight="1" x14ac:dyDescent="0.3">
      <c r="A679" s="1110"/>
      <c r="B679" s="288"/>
      <c r="C679" s="447">
        <f t="shared" ref="C679:C687" si="72">SUM(D679:E679)</f>
        <v>0</v>
      </c>
      <c r="D679" s="447"/>
      <c r="E679" s="595"/>
      <c r="G679" s="10">
        <f t="shared" si="69"/>
        <v>0</v>
      </c>
    </row>
    <row r="680" spans="1:7" ht="18" hidden="1" customHeight="1" x14ac:dyDescent="0.3">
      <c r="A680" s="1110"/>
      <c r="B680" s="288"/>
      <c r="C680" s="447">
        <f t="shared" si="72"/>
        <v>0</v>
      </c>
      <c r="D680" s="447"/>
      <c r="E680" s="595"/>
      <c r="G680" s="10">
        <f t="shared" si="69"/>
        <v>0</v>
      </c>
    </row>
    <row r="681" spans="1:7" ht="18" hidden="1" customHeight="1" x14ac:dyDescent="0.3">
      <c r="A681" s="1110"/>
      <c r="B681" s="288"/>
      <c r="C681" s="447">
        <f t="shared" si="72"/>
        <v>0</v>
      </c>
      <c r="D681" s="447"/>
      <c r="E681" s="595"/>
      <c r="G681" s="10">
        <f t="shared" si="69"/>
        <v>0</v>
      </c>
    </row>
    <row r="682" spans="1:7" ht="18" hidden="1" customHeight="1" x14ac:dyDescent="0.3">
      <c r="A682" s="1110"/>
      <c r="B682" s="288"/>
      <c r="C682" s="447">
        <f t="shared" si="72"/>
        <v>0</v>
      </c>
      <c r="D682" s="447"/>
      <c r="E682" s="595"/>
      <c r="G682" s="10">
        <f t="shared" si="69"/>
        <v>0</v>
      </c>
    </row>
    <row r="683" spans="1:7" ht="18" hidden="1" customHeight="1" x14ac:dyDescent="0.3">
      <c r="A683" s="1110"/>
      <c r="B683" s="288"/>
      <c r="C683" s="447">
        <f t="shared" si="72"/>
        <v>0</v>
      </c>
      <c r="D683" s="447"/>
      <c r="E683" s="595"/>
      <c r="G683" s="10">
        <f t="shared" si="69"/>
        <v>0</v>
      </c>
    </row>
    <row r="684" spans="1:7" ht="18" hidden="1" customHeight="1" x14ac:dyDescent="0.3">
      <c r="A684" s="1110"/>
      <c r="B684" s="288"/>
      <c r="C684" s="447">
        <f t="shared" si="72"/>
        <v>0</v>
      </c>
      <c r="D684" s="447"/>
      <c r="E684" s="595"/>
      <c r="G684" s="10">
        <f t="shared" si="69"/>
        <v>0</v>
      </c>
    </row>
    <row r="685" spans="1:7" ht="18" hidden="1" customHeight="1" x14ac:dyDescent="0.3">
      <c r="A685" s="1110"/>
      <c r="B685" s="288"/>
      <c r="C685" s="447">
        <f t="shared" si="72"/>
        <v>0</v>
      </c>
      <c r="D685" s="447"/>
      <c r="E685" s="595"/>
      <c r="G685" s="10">
        <f t="shared" si="69"/>
        <v>0</v>
      </c>
    </row>
    <row r="686" spans="1:7" ht="18" hidden="1" customHeight="1" x14ac:dyDescent="0.3">
      <c r="A686" s="1110"/>
      <c r="B686" s="288"/>
      <c r="C686" s="447">
        <f t="shared" si="72"/>
        <v>0</v>
      </c>
      <c r="D686" s="447"/>
      <c r="E686" s="595"/>
      <c r="G686" s="10">
        <f t="shared" si="69"/>
        <v>0</v>
      </c>
    </row>
    <row r="687" spans="1:7" ht="18" hidden="1" customHeight="1" x14ac:dyDescent="0.3">
      <c r="A687" s="1110"/>
      <c r="B687" s="288"/>
      <c r="C687" s="447">
        <f t="shared" si="72"/>
        <v>0</v>
      </c>
      <c r="D687" s="447"/>
      <c r="E687" s="595"/>
      <c r="G687" s="10">
        <f t="shared" si="69"/>
        <v>0</v>
      </c>
    </row>
    <row r="688" spans="1:7" ht="18" hidden="1" customHeight="1" x14ac:dyDescent="0.3">
      <c r="A688" s="1114"/>
      <c r="B688" s="288" t="s">
        <v>742</v>
      </c>
      <c r="C688" s="447">
        <f>SUM(C678:C687)</f>
        <v>0</v>
      </c>
      <c r="D688" s="447">
        <f>SUM(D678:D687)</f>
        <v>0</v>
      </c>
      <c r="E688" s="447">
        <f>SUM(E678:E687)</f>
        <v>0</v>
      </c>
      <c r="G688" s="10">
        <f t="shared" si="69"/>
        <v>0</v>
      </c>
    </row>
    <row r="689" spans="1:7" ht="18" hidden="1" customHeight="1" x14ac:dyDescent="0.3">
      <c r="A689" s="1112" t="s">
        <v>1161</v>
      </c>
      <c r="B689" s="288"/>
      <c r="C689" s="447">
        <f>SUM(D689:E689)</f>
        <v>0</v>
      </c>
      <c r="D689" s="447"/>
      <c r="E689" s="595"/>
      <c r="G689" s="10">
        <f t="shared" si="69"/>
        <v>0</v>
      </c>
    </row>
    <row r="690" spans="1:7" ht="18" hidden="1" customHeight="1" x14ac:dyDescent="0.3">
      <c r="A690" s="1110"/>
      <c r="B690" s="288"/>
      <c r="C690" s="447">
        <f t="shared" ref="C690:C698" si="73">SUM(D690:E690)</f>
        <v>0</v>
      </c>
      <c r="D690" s="447"/>
      <c r="E690" s="595"/>
      <c r="G690" s="10">
        <f t="shared" si="69"/>
        <v>0</v>
      </c>
    </row>
    <row r="691" spans="1:7" ht="18" hidden="1" customHeight="1" x14ac:dyDescent="0.3">
      <c r="A691" s="1110"/>
      <c r="B691" s="288"/>
      <c r="C691" s="447">
        <f t="shared" si="73"/>
        <v>0</v>
      </c>
      <c r="D691" s="447"/>
      <c r="E691" s="595"/>
      <c r="G691" s="10">
        <f t="shared" si="69"/>
        <v>0</v>
      </c>
    </row>
    <row r="692" spans="1:7" ht="18" hidden="1" customHeight="1" x14ac:dyDescent="0.3">
      <c r="A692" s="1110"/>
      <c r="B692" s="288"/>
      <c r="C692" s="447">
        <f t="shared" si="73"/>
        <v>0</v>
      </c>
      <c r="D692" s="447"/>
      <c r="E692" s="595"/>
      <c r="G692" s="10">
        <f t="shared" si="69"/>
        <v>0</v>
      </c>
    </row>
    <row r="693" spans="1:7" ht="18" hidden="1" customHeight="1" x14ac:dyDescent="0.3">
      <c r="A693" s="1110"/>
      <c r="B693" s="288"/>
      <c r="C693" s="447">
        <f t="shared" si="73"/>
        <v>0</v>
      </c>
      <c r="D693" s="447"/>
      <c r="E693" s="595"/>
      <c r="G693" s="10">
        <f t="shared" si="69"/>
        <v>0</v>
      </c>
    </row>
    <row r="694" spans="1:7" ht="18" hidden="1" customHeight="1" x14ac:dyDescent="0.3">
      <c r="A694" s="1110"/>
      <c r="B694" s="288"/>
      <c r="C694" s="447">
        <f t="shared" si="73"/>
        <v>0</v>
      </c>
      <c r="D694" s="447"/>
      <c r="E694" s="595"/>
      <c r="G694" s="10">
        <f t="shared" si="69"/>
        <v>0</v>
      </c>
    </row>
    <row r="695" spans="1:7" ht="18" hidden="1" customHeight="1" x14ac:dyDescent="0.3">
      <c r="A695" s="1110"/>
      <c r="B695" s="288"/>
      <c r="C695" s="447">
        <f t="shared" si="73"/>
        <v>0</v>
      </c>
      <c r="D695" s="447"/>
      <c r="E695" s="595"/>
      <c r="G695" s="10">
        <f t="shared" si="69"/>
        <v>0</v>
      </c>
    </row>
    <row r="696" spans="1:7" ht="18" hidden="1" customHeight="1" x14ac:dyDescent="0.3">
      <c r="A696" s="1110"/>
      <c r="B696" s="288"/>
      <c r="C696" s="447">
        <f t="shared" si="73"/>
        <v>0</v>
      </c>
      <c r="D696" s="447"/>
      <c r="E696" s="595"/>
      <c r="G696" s="10">
        <f t="shared" si="69"/>
        <v>0</v>
      </c>
    </row>
    <row r="697" spans="1:7" ht="18" hidden="1" customHeight="1" x14ac:dyDescent="0.3">
      <c r="A697" s="1110"/>
      <c r="B697" s="288"/>
      <c r="C697" s="447">
        <f t="shared" si="73"/>
        <v>0</v>
      </c>
      <c r="D697" s="447"/>
      <c r="E697" s="595"/>
      <c r="G697" s="10">
        <f t="shared" si="69"/>
        <v>0</v>
      </c>
    </row>
    <row r="698" spans="1:7" ht="18" hidden="1" customHeight="1" x14ac:dyDescent="0.3">
      <c r="A698" s="1110"/>
      <c r="B698" s="288"/>
      <c r="C698" s="447">
        <f t="shared" si="73"/>
        <v>0</v>
      </c>
      <c r="D698" s="447"/>
      <c r="E698" s="595"/>
      <c r="G698" s="10">
        <f t="shared" si="69"/>
        <v>0</v>
      </c>
    </row>
    <row r="699" spans="1:7" ht="18" hidden="1" customHeight="1" x14ac:dyDescent="0.3">
      <c r="A699" s="1114"/>
      <c r="B699" s="288" t="s">
        <v>742</v>
      </c>
      <c r="C699" s="447">
        <f>SUM(C689:C698)</f>
        <v>0</v>
      </c>
      <c r="D699" s="447">
        <f>SUM(D689:D698)</f>
        <v>0</v>
      </c>
      <c r="E699" s="447">
        <f>SUM(E689:E698)</f>
        <v>0</v>
      </c>
      <c r="G699" s="10">
        <f t="shared" si="69"/>
        <v>0</v>
      </c>
    </row>
    <row r="700" spans="1:7" ht="18" hidden="1" customHeight="1" x14ac:dyDescent="0.3">
      <c r="A700" s="1112" t="s">
        <v>1163</v>
      </c>
      <c r="B700" s="288"/>
      <c r="C700" s="447">
        <f>SUM(D700:E700)</f>
        <v>0</v>
      </c>
      <c r="D700" s="447"/>
      <c r="E700" s="595"/>
      <c r="G700" s="10">
        <f t="shared" si="69"/>
        <v>0</v>
      </c>
    </row>
    <row r="701" spans="1:7" ht="18" hidden="1" customHeight="1" x14ac:dyDescent="0.3">
      <c r="A701" s="1110"/>
      <c r="B701" s="288"/>
      <c r="C701" s="447">
        <f t="shared" ref="C701:C709" si="74">SUM(D701:E701)</f>
        <v>0</v>
      </c>
      <c r="D701" s="447"/>
      <c r="E701" s="595"/>
      <c r="G701" s="10">
        <f t="shared" si="69"/>
        <v>0</v>
      </c>
    </row>
    <row r="702" spans="1:7" ht="18" hidden="1" customHeight="1" x14ac:dyDescent="0.3">
      <c r="A702" s="1110"/>
      <c r="B702" s="288"/>
      <c r="C702" s="447">
        <f t="shared" si="74"/>
        <v>0</v>
      </c>
      <c r="D702" s="447"/>
      <c r="E702" s="595"/>
      <c r="G702" s="10">
        <f t="shared" si="69"/>
        <v>0</v>
      </c>
    </row>
    <row r="703" spans="1:7" ht="18" hidden="1" customHeight="1" x14ac:dyDescent="0.3">
      <c r="A703" s="1110"/>
      <c r="B703" s="288"/>
      <c r="C703" s="447">
        <f t="shared" si="74"/>
        <v>0</v>
      </c>
      <c r="D703" s="447"/>
      <c r="E703" s="595"/>
      <c r="G703" s="10">
        <f t="shared" si="69"/>
        <v>0</v>
      </c>
    </row>
    <row r="704" spans="1:7" ht="18" hidden="1" customHeight="1" x14ac:dyDescent="0.3">
      <c r="A704" s="1110"/>
      <c r="B704" s="288"/>
      <c r="C704" s="447">
        <f t="shared" si="74"/>
        <v>0</v>
      </c>
      <c r="D704" s="447"/>
      <c r="E704" s="595"/>
      <c r="G704" s="10">
        <f t="shared" si="69"/>
        <v>0</v>
      </c>
    </row>
    <row r="705" spans="1:7" ht="18" hidden="1" customHeight="1" x14ac:dyDescent="0.3">
      <c r="A705" s="1110"/>
      <c r="B705" s="288"/>
      <c r="C705" s="447">
        <f t="shared" si="74"/>
        <v>0</v>
      </c>
      <c r="D705" s="447"/>
      <c r="E705" s="595"/>
      <c r="G705" s="10">
        <f t="shared" si="69"/>
        <v>0</v>
      </c>
    </row>
    <row r="706" spans="1:7" ht="18" hidden="1" customHeight="1" x14ac:dyDescent="0.3">
      <c r="A706" s="1110"/>
      <c r="B706" s="288"/>
      <c r="C706" s="447">
        <f t="shared" si="74"/>
        <v>0</v>
      </c>
      <c r="D706" s="447"/>
      <c r="E706" s="595"/>
      <c r="G706" s="10">
        <f t="shared" si="69"/>
        <v>0</v>
      </c>
    </row>
    <row r="707" spans="1:7" ht="18" hidden="1" customHeight="1" x14ac:dyDescent="0.3">
      <c r="A707" s="1110"/>
      <c r="B707" s="288"/>
      <c r="C707" s="447">
        <f t="shared" si="74"/>
        <v>0</v>
      </c>
      <c r="D707" s="447"/>
      <c r="E707" s="595"/>
      <c r="G707" s="10">
        <f t="shared" si="69"/>
        <v>0</v>
      </c>
    </row>
    <row r="708" spans="1:7" ht="18" hidden="1" customHeight="1" x14ac:dyDescent="0.3">
      <c r="A708" s="1110"/>
      <c r="B708" s="288"/>
      <c r="C708" s="447">
        <f t="shared" si="74"/>
        <v>0</v>
      </c>
      <c r="D708" s="447"/>
      <c r="E708" s="595"/>
      <c r="G708" s="10">
        <f t="shared" si="69"/>
        <v>0</v>
      </c>
    </row>
    <row r="709" spans="1:7" ht="18" hidden="1" customHeight="1" x14ac:dyDescent="0.3">
      <c r="A709" s="1110"/>
      <c r="B709" s="288"/>
      <c r="C709" s="447">
        <f t="shared" si="74"/>
        <v>0</v>
      </c>
      <c r="D709" s="447"/>
      <c r="E709" s="595"/>
      <c r="G709" s="10">
        <f t="shared" si="69"/>
        <v>0</v>
      </c>
    </row>
    <row r="710" spans="1:7" ht="18" hidden="1" customHeight="1" x14ac:dyDescent="0.3">
      <c r="A710" s="1114"/>
      <c r="B710" s="288" t="s">
        <v>742</v>
      </c>
      <c r="C710" s="447">
        <f>SUM(C700:C709)</f>
        <v>0</v>
      </c>
      <c r="D710" s="447">
        <f>SUM(D700:D709)</f>
        <v>0</v>
      </c>
      <c r="E710" s="447">
        <f>SUM(E700:E709)</f>
        <v>0</v>
      </c>
      <c r="G710" s="10">
        <f t="shared" si="69"/>
        <v>0</v>
      </c>
    </row>
    <row r="711" spans="1:7" ht="18" hidden="1" customHeight="1" x14ac:dyDescent="0.3">
      <c r="A711" s="1112" t="s">
        <v>1165</v>
      </c>
      <c r="B711" s="288"/>
      <c r="C711" s="447">
        <f>SUM(D711:E711)</f>
        <v>0</v>
      </c>
      <c r="D711" s="447"/>
      <c r="E711" s="595"/>
      <c r="G711" s="10">
        <f t="shared" si="69"/>
        <v>0</v>
      </c>
    </row>
    <row r="712" spans="1:7" ht="18" hidden="1" customHeight="1" x14ac:dyDescent="0.3">
      <c r="A712" s="1110"/>
      <c r="B712" s="288"/>
      <c r="C712" s="447">
        <f t="shared" ref="C712:C720" si="75">SUM(D712:E712)</f>
        <v>0</v>
      </c>
      <c r="D712" s="447"/>
      <c r="E712" s="595"/>
      <c r="G712" s="10">
        <f t="shared" si="69"/>
        <v>0</v>
      </c>
    </row>
    <row r="713" spans="1:7" ht="18" hidden="1" customHeight="1" x14ac:dyDescent="0.3">
      <c r="A713" s="1110"/>
      <c r="B713" s="288"/>
      <c r="C713" s="447">
        <f t="shared" si="75"/>
        <v>0</v>
      </c>
      <c r="D713" s="447"/>
      <c r="E713" s="595"/>
      <c r="G713" s="10">
        <f t="shared" ref="G713:G733" si="76">SUM(C713:E713)</f>
        <v>0</v>
      </c>
    </row>
    <row r="714" spans="1:7" ht="18" hidden="1" customHeight="1" x14ac:dyDescent="0.3">
      <c r="A714" s="1110"/>
      <c r="B714" s="288"/>
      <c r="C714" s="447">
        <f t="shared" si="75"/>
        <v>0</v>
      </c>
      <c r="D714" s="447"/>
      <c r="E714" s="595"/>
      <c r="G714" s="10">
        <f t="shared" si="76"/>
        <v>0</v>
      </c>
    </row>
    <row r="715" spans="1:7" ht="18" hidden="1" customHeight="1" x14ac:dyDescent="0.3">
      <c r="A715" s="1110"/>
      <c r="B715" s="288"/>
      <c r="C715" s="447">
        <f t="shared" si="75"/>
        <v>0</v>
      </c>
      <c r="D715" s="447"/>
      <c r="E715" s="595"/>
      <c r="G715" s="10">
        <f t="shared" si="76"/>
        <v>0</v>
      </c>
    </row>
    <row r="716" spans="1:7" ht="18" hidden="1" customHeight="1" x14ac:dyDescent="0.3">
      <c r="A716" s="1110"/>
      <c r="B716" s="288"/>
      <c r="C716" s="447">
        <f t="shared" si="75"/>
        <v>0</v>
      </c>
      <c r="D716" s="447"/>
      <c r="E716" s="595"/>
      <c r="G716" s="10">
        <f t="shared" si="76"/>
        <v>0</v>
      </c>
    </row>
    <row r="717" spans="1:7" ht="18" hidden="1" customHeight="1" x14ac:dyDescent="0.3">
      <c r="A717" s="1110"/>
      <c r="B717" s="288"/>
      <c r="C717" s="447">
        <f t="shared" si="75"/>
        <v>0</v>
      </c>
      <c r="D717" s="447"/>
      <c r="E717" s="595"/>
      <c r="G717" s="10">
        <f t="shared" si="76"/>
        <v>0</v>
      </c>
    </row>
    <row r="718" spans="1:7" ht="18" hidden="1" customHeight="1" x14ac:dyDescent="0.3">
      <c r="A718" s="1110"/>
      <c r="B718" s="288"/>
      <c r="C718" s="447">
        <f t="shared" si="75"/>
        <v>0</v>
      </c>
      <c r="D718" s="447"/>
      <c r="E718" s="595"/>
      <c r="G718" s="10">
        <f t="shared" si="76"/>
        <v>0</v>
      </c>
    </row>
    <row r="719" spans="1:7" ht="18" hidden="1" customHeight="1" x14ac:dyDescent="0.3">
      <c r="A719" s="1110"/>
      <c r="B719" s="288"/>
      <c r="C719" s="447">
        <f t="shared" si="75"/>
        <v>0</v>
      </c>
      <c r="D719" s="447"/>
      <c r="E719" s="595"/>
      <c r="G719" s="10">
        <f t="shared" si="76"/>
        <v>0</v>
      </c>
    </row>
    <row r="720" spans="1:7" ht="18" hidden="1" customHeight="1" x14ac:dyDescent="0.3">
      <c r="A720" s="1110"/>
      <c r="B720" s="288"/>
      <c r="C720" s="447">
        <f t="shared" si="75"/>
        <v>0</v>
      </c>
      <c r="D720" s="447"/>
      <c r="E720" s="595"/>
      <c r="G720" s="10">
        <f t="shared" si="76"/>
        <v>0</v>
      </c>
    </row>
    <row r="721" spans="1:7" ht="18" hidden="1" customHeight="1" x14ac:dyDescent="0.3">
      <c r="A721" s="1114"/>
      <c r="B721" s="288" t="s">
        <v>742</v>
      </c>
      <c r="C721" s="447">
        <f>SUM(C711:C720)</f>
        <v>0</v>
      </c>
      <c r="D721" s="447">
        <f>SUM(D711:D720)</f>
        <v>0</v>
      </c>
      <c r="E721" s="447">
        <f>SUM(E711:E720)</f>
        <v>0</v>
      </c>
      <c r="G721" s="10">
        <f t="shared" si="76"/>
        <v>0</v>
      </c>
    </row>
    <row r="722" spans="1:7" ht="18" hidden="1" customHeight="1" x14ac:dyDescent="0.3">
      <c r="A722" s="1112" t="s">
        <v>1167</v>
      </c>
      <c r="B722" s="288"/>
      <c r="C722" s="447">
        <f>SUM(D722:E722)</f>
        <v>0</v>
      </c>
      <c r="D722" s="447"/>
      <c r="E722" s="595"/>
      <c r="G722" s="10">
        <f t="shared" si="76"/>
        <v>0</v>
      </c>
    </row>
    <row r="723" spans="1:7" ht="18" hidden="1" customHeight="1" x14ac:dyDescent="0.3">
      <c r="A723" s="1110"/>
      <c r="B723" s="288"/>
      <c r="C723" s="447">
        <f t="shared" ref="C723:C731" si="77">SUM(D723:E723)</f>
        <v>0</v>
      </c>
      <c r="D723" s="447"/>
      <c r="E723" s="595"/>
      <c r="G723" s="10">
        <f t="shared" si="76"/>
        <v>0</v>
      </c>
    </row>
    <row r="724" spans="1:7" ht="18" hidden="1" customHeight="1" x14ac:dyDescent="0.3">
      <c r="A724" s="1110"/>
      <c r="B724" s="288"/>
      <c r="C724" s="447">
        <f t="shared" si="77"/>
        <v>0</v>
      </c>
      <c r="D724" s="447"/>
      <c r="E724" s="595"/>
      <c r="G724" s="10">
        <f t="shared" si="76"/>
        <v>0</v>
      </c>
    </row>
    <row r="725" spans="1:7" ht="18" hidden="1" customHeight="1" x14ac:dyDescent="0.3">
      <c r="A725" s="1110"/>
      <c r="B725" s="288"/>
      <c r="C725" s="447">
        <f t="shared" si="77"/>
        <v>0</v>
      </c>
      <c r="D725" s="447"/>
      <c r="E725" s="595"/>
      <c r="G725" s="10">
        <f t="shared" si="76"/>
        <v>0</v>
      </c>
    </row>
    <row r="726" spans="1:7" ht="18" hidden="1" customHeight="1" x14ac:dyDescent="0.3">
      <c r="A726" s="1110"/>
      <c r="B726" s="288"/>
      <c r="C726" s="447">
        <f t="shared" si="77"/>
        <v>0</v>
      </c>
      <c r="D726" s="447"/>
      <c r="E726" s="595"/>
      <c r="G726" s="10">
        <f t="shared" si="76"/>
        <v>0</v>
      </c>
    </row>
    <row r="727" spans="1:7" ht="18" hidden="1" customHeight="1" x14ac:dyDescent="0.3">
      <c r="A727" s="1110"/>
      <c r="B727" s="288"/>
      <c r="C727" s="447">
        <f t="shared" si="77"/>
        <v>0</v>
      </c>
      <c r="D727" s="447"/>
      <c r="E727" s="595"/>
      <c r="G727" s="10">
        <f t="shared" si="76"/>
        <v>0</v>
      </c>
    </row>
    <row r="728" spans="1:7" ht="18" hidden="1" customHeight="1" x14ac:dyDescent="0.3">
      <c r="A728" s="1110"/>
      <c r="B728" s="288"/>
      <c r="C728" s="447">
        <f t="shared" si="77"/>
        <v>0</v>
      </c>
      <c r="D728" s="447"/>
      <c r="E728" s="595"/>
      <c r="G728" s="10">
        <f t="shared" si="76"/>
        <v>0</v>
      </c>
    </row>
    <row r="729" spans="1:7" ht="18" hidden="1" customHeight="1" x14ac:dyDescent="0.3">
      <c r="A729" s="1110"/>
      <c r="B729" s="288"/>
      <c r="C729" s="447">
        <f t="shared" si="77"/>
        <v>0</v>
      </c>
      <c r="D729" s="447"/>
      <c r="E729" s="595"/>
      <c r="G729" s="10">
        <f t="shared" si="76"/>
        <v>0</v>
      </c>
    </row>
    <row r="730" spans="1:7" ht="18" hidden="1" customHeight="1" x14ac:dyDescent="0.3">
      <c r="A730" s="1110"/>
      <c r="B730" s="288"/>
      <c r="C730" s="447">
        <f t="shared" si="77"/>
        <v>0</v>
      </c>
      <c r="D730" s="447"/>
      <c r="E730" s="595"/>
      <c r="G730" s="10">
        <f t="shared" si="76"/>
        <v>0</v>
      </c>
    </row>
    <row r="731" spans="1:7" ht="18" hidden="1" customHeight="1" x14ac:dyDescent="0.3">
      <c r="A731" s="1110"/>
      <c r="B731" s="288"/>
      <c r="C731" s="447">
        <f t="shared" si="77"/>
        <v>0</v>
      </c>
      <c r="D731" s="447"/>
      <c r="E731" s="595"/>
      <c r="G731" s="10">
        <f t="shared" si="76"/>
        <v>0</v>
      </c>
    </row>
    <row r="732" spans="1:7" ht="16.149999999999999" hidden="1" customHeight="1" x14ac:dyDescent="0.3">
      <c r="A732" s="1114"/>
      <c r="B732" s="288" t="s">
        <v>742</v>
      </c>
      <c r="C732" s="447">
        <f>SUM(C722:C731)</f>
        <v>0</v>
      </c>
      <c r="D732" s="447">
        <f>SUM(D722:D731)</f>
        <v>0</v>
      </c>
      <c r="E732" s="447">
        <f>SUM(E722:E731)</f>
        <v>0</v>
      </c>
      <c r="G732" s="10">
        <f t="shared" si="76"/>
        <v>0</v>
      </c>
    </row>
    <row r="733" spans="1:7" ht="37.5" x14ac:dyDescent="0.3">
      <c r="A733" s="824"/>
      <c r="B733" s="824" t="s">
        <v>1231</v>
      </c>
      <c r="C733" s="846">
        <f>C18+C29+C40+C51+C62+C73+C84+C95+C106+C117+C128+C139+C150+C161+C172+C183+C194+C205+C216+C227+C238+C249+C260+C271+C282+C293+C304+C315+C326+C337+C348+C359+C369+C380+C391+C402+C413+C424+C435+C446+C457+C468+C479+C490+C501+C512+C523+C534+C545+C556+C567+C578+C589+C600+C611+C622+C633+C644+C655+C666+C677+C688+C699+C710+C721+C732</f>
        <v>26708873.810000002</v>
      </c>
      <c r="D733" s="846">
        <f>D18+D29+D40+D51+D62+D73+D84+D95+D106+D117+D128+D139+D150+D161+D172+D183+D194+D205+D216+D227+D238+D249+D260+D271+D282+D293+D304+D315+D326+D337+D348+D359+D369+D380+D391+D402+D413+D424+D435+D446+D457+D468+D479+D490+D501+D512+D523+D534+D545+D556+D567+D578+D589+D600+D611+D622+D633+D644+D655+D666+D677+D688+D699+D710+D721+D732</f>
        <v>0</v>
      </c>
      <c r="E733" s="846">
        <f>E18+E29+E40+E51+E62+E73+E84+E95+E106+E117+E128+E139+E150+E161+E172+E183+E194+E205+E216+E227+E238+E249+E260+E271+E282+E293+E304+E315+E326+E337+E348+E359+E369+E380+E391+E402+E413+E424+E435+E446+E457+E468+E479+E490+E501+E512+E523+E534+E545+E556+E567+E578+E589+E600+E611+E622+E633+E644+E655+E666+E677+E688+E699+E710+E721+E732</f>
        <v>26708873.810000002</v>
      </c>
      <c r="F733" s="135"/>
      <c r="G733" s="10">
        <f t="shared" si="76"/>
        <v>53417747.620000005</v>
      </c>
    </row>
    <row r="734" spans="1:7" x14ac:dyDescent="0.3">
      <c r="A734" s="150"/>
      <c r="B734" s="231"/>
      <c r="C734" s="223"/>
      <c r="D734" s="223"/>
      <c r="E734" s="223"/>
      <c r="F734" s="135"/>
      <c r="G734" s="10">
        <v>1</v>
      </c>
    </row>
    <row r="735" spans="1:7" x14ac:dyDescent="0.3">
      <c r="A735" s="950" t="s">
        <v>1398</v>
      </c>
      <c r="B735" s="950"/>
      <c r="C735" s="125"/>
      <c r="D735" s="126"/>
      <c r="E735" s="84"/>
      <c r="F735" s="84"/>
      <c r="G735" s="10">
        <v>1</v>
      </c>
    </row>
    <row r="736" spans="1:7" x14ac:dyDescent="0.3">
      <c r="A736" s="950" t="s">
        <v>1399</v>
      </c>
      <c r="B736" s="950"/>
      <c r="C736" s="84"/>
      <c r="D736" s="84"/>
      <c r="E736" s="951" t="s">
        <v>1400</v>
      </c>
      <c r="F736" s="84"/>
      <c r="G736" s="10">
        <v>1</v>
      </c>
    </row>
    <row r="737" spans="1:7" x14ac:dyDescent="0.3">
      <c r="A737" s="150"/>
      <c r="B737" s="231"/>
      <c r="C737" s="223"/>
      <c r="D737" s="223"/>
      <c r="E737" s="223"/>
      <c r="F737" s="135"/>
      <c r="G737" s="10">
        <v>1</v>
      </c>
    </row>
    <row r="738" spans="1:7" hidden="1" x14ac:dyDescent="0.3">
      <c r="E738" s="225"/>
      <c r="F738" s="135">
        <v>1</v>
      </c>
      <c r="G738" s="10">
        <v>1</v>
      </c>
    </row>
    <row r="739" spans="1:7" hidden="1" x14ac:dyDescent="0.3">
      <c r="A739" s="150"/>
      <c r="B739" s="231"/>
      <c r="C739" s="223"/>
      <c r="D739" s="223"/>
      <c r="E739" s="223"/>
      <c r="F739" s="135">
        <v>1</v>
      </c>
      <c r="G739" s="10">
        <v>1</v>
      </c>
    </row>
    <row r="740" spans="1:7" hidden="1" x14ac:dyDescent="0.3">
      <c r="C740" s="224">
        <f>дод1!C159-' дод1.2'!C733</f>
        <v>0</v>
      </c>
      <c r="D740" s="224">
        <f>дод1!D159-' дод1.2'!D733</f>
        <v>0</v>
      </c>
      <c r="E740" s="224">
        <f>дод1!E159-' дод1.2'!E733</f>
        <v>0</v>
      </c>
      <c r="F740" s="135">
        <v>1</v>
      </c>
      <c r="G740" s="10">
        <v>1</v>
      </c>
    </row>
    <row r="741" spans="1:7" s="63" customFormat="1" hidden="1" x14ac:dyDescent="0.3">
      <c r="A741" s="215"/>
      <c r="B741" s="235"/>
      <c r="C741" s="236"/>
      <c r="D741" s="236"/>
      <c r="E741" s="263"/>
      <c r="F741" s="135">
        <v>1</v>
      </c>
      <c r="G741" s="10">
        <v>1</v>
      </c>
    </row>
    <row r="742" spans="1:7" hidden="1" x14ac:dyDescent="0.3">
      <c r="C742" s="224"/>
      <c r="D742" s="224"/>
      <c r="E742" s="148"/>
      <c r="F742" s="135">
        <v>1</v>
      </c>
      <c r="G742" s="10">
        <v>1</v>
      </c>
    </row>
    <row r="743" spans="1:7" hidden="1" x14ac:dyDescent="0.3">
      <c r="A743" s="10"/>
      <c r="B743" s="10"/>
      <c r="E743" s="225"/>
      <c r="F743" s="10">
        <v>1</v>
      </c>
      <c r="G743" s="10">
        <v>1</v>
      </c>
    </row>
    <row r="744" spans="1:7" hidden="1" x14ac:dyDescent="0.3">
      <c r="G744" s="10">
        <v>1</v>
      </c>
    </row>
    <row r="745" spans="1:7" hidden="1" x14ac:dyDescent="0.3">
      <c r="B745" s="225" t="s">
        <v>65</v>
      </c>
      <c r="C745" s="224">
        <f>дод1!C159</f>
        <v>26708873.809999999</v>
      </c>
      <c r="D745" s="224">
        <f>дод1!D159</f>
        <v>0</v>
      </c>
      <c r="E745" s="224">
        <f>дод1!E159</f>
        <v>26708873.809999999</v>
      </c>
      <c r="G745" s="10">
        <f>SUM(C745:E745)</f>
        <v>53417747.619999997</v>
      </c>
    </row>
    <row r="746" spans="1:7" s="219" customFormat="1" hidden="1" x14ac:dyDescent="0.3">
      <c r="A746" s="273"/>
      <c r="B746" s="274" t="s">
        <v>682</v>
      </c>
      <c r="C746" s="275" t="b">
        <f>C745=C733</f>
        <v>1</v>
      </c>
      <c r="D746" s="275" t="b">
        <f>D745=D733</f>
        <v>1</v>
      </c>
      <c r="E746" s="275" t="b">
        <f>E745=E733</f>
        <v>1</v>
      </c>
      <c r="G746" s="10">
        <f>SUM(C746:E746)</f>
        <v>0</v>
      </c>
    </row>
    <row r="747" spans="1:7" hidden="1" x14ac:dyDescent="0.3"/>
    <row r="748" spans="1:7" hidden="1" x14ac:dyDescent="0.3"/>
    <row r="749" spans="1:7" hidden="1" x14ac:dyDescent="0.3"/>
    <row r="750" spans="1:7" hidden="1" x14ac:dyDescent="0.3"/>
    <row r="751" spans="1:7" hidden="1" x14ac:dyDescent="0.3"/>
    <row r="752" spans="1:7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t="16.149999999999999" hidden="1" customHeight="1" x14ac:dyDescent="0.3"/>
    <row r="793" ht="18.600000000000001" hidden="1" customHeight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</sheetData>
  <autoFilter ref="A1:G793">
    <filterColumn colId="6">
      <customFilters and="1">
        <customFilter operator="greaterThan" val="0"/>
      </customFilters>
    </filterColumn>
  </autoFilter>
  <mergeCells count="67">
    <mergeCell ref="A722:A732"/>
    <mergeCell ref="A656:A666"/>
    <mergeCell ref="A667:A677"/>
    <mergeCell ref="A678:A688"/>
    <mergeCell ref="A689:A699"/>
    <mergeCell ref="A700:A710"/>
    <mergeCell ref="A711:A721"/>
    <mergeCell ref="A590:A600"/>
    <mergeCell ref="A601:A611"/>
    <mergeCell ref="A612:A622"/>
    <mergeCell ref="A623:A633"/>
    <mergeCell ref="A634:A644"/>
    <mergeCell ref="A645:A655"/>
    <mergeCell ref="A524:A534"/>
    <mergeCell ref="A535:A545"/>
    <mergeCell ref="A546:A556"/>
    <mergeCell ref="A557:A567"/>
    <mergeCell ref="A568:A578"/>
    <mergeCell ref="A579:A589"/>
    <mergeCell ref="A458:A468"/>
    <mergeCell ref="A469:A479"/>
    <mergeCell ref="A480:A490"/>
    <mergeCell ref="A491:A501"/>
    <mergeCell ref="A502:A512"/>
    <mergeCell ref="A513:A523"/>
    <mergeCell ref="A392:A402"/>
    <mergeCell ref="A403:A413"/>
    <mergeCell ref="A414:A424"/>
    <mergeCell ref="A425:A435"/>
    <mergeCell ref="A436:A446"/>
    <mergeCell ref="A447:A457"/>
    <mergeCell ref="A327:A337"/>
    <mergeCell ref="A338:A348"/>
    <mergeCell ref="A349:A359"/>
    <mergeCell ref="A360:A369"/>
    <mergeCell ref="A370:A380"/>
    <mergeCell ref="A381:A391"/>
    <mergeCell ref="A261:A271"/>
    <mergeCell ref="A272:A282"/>
    <mergeCell ref="A283:A293"/>
    <mergeCell ref="A294:A304"/>
    <mergeCell ref="A305:A315"/>
    <mergeCell ref="A316:A326"/>
    <mergeCell ref="A195:A205"/>
    <mergeCell ref="A206:A216"/>
    <mergeCell ref="A217:A227"/>
    <mergeCell ref="A228:A238"/>
    <mergeCell ref="A239:A249"/>
    <mergeCell ref="A250:A260"/>
    <mergeCell ref="A129:A139"/>
    <mergeCell ref="A140:A150"/>
    <mergeCell ref="A151:A161"/>
    <mergeCell ref="A162:A172"/>
    <mergeCell ref="A173:A183"/>
    <mergeCell ref="A184:A194"/>
    <mergeCell ref="A63:A73"/>
    <mergeCell ref="A74:A84"/>
    <mergeCell ref="A85:A95"/>
    <mergeCell ref="A96:A106"/>
    <mergeCell ref="A107:A117"/>
    <mergeCell ref="A118:A128"/>
    <mergeCell ref="A4:E4"/>
    <mergeCell ref="A8:A18"/>
    <mergeCell ref="A19:A29"/>
    <mergeCell ref="A30:A40"/>
    <mergeCell ref="A41:A51"/>
    <mergeCell ref="A52:A62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794"/>
  <sheetViews>
    <sheetView view="pageBreakPreview" zoomScale="75" zoomScaleNormal="65" zoomScaleSheetLayoutView="75" workbookViewId="0">
      <pane xSplit="2" ySplit="7" topLeftCell="C557" activePane="bottomRight" state="frozen"/>
      <selection pane="topRight" activeCell="C1" sqref="C1"/>
      <selection pane="bottomLeft" activeCell="A8" sqref="A8"/>
      <selection pane="bottomRight" activeCell="A736" sqref="A736:F737"/>
    </sheetView>
  </sheetViews>
  <sheetFormatPr defaultRowHeight="18.75" x14ac:dyDescent="0.3"/>
  <cols>
    <col min="1" max="1" width="27.7109375" style="149" customWidth="1"/>
    <col min="2" max="4" width="27.7109375" style="225" customWidth="1"/>
    <col min="5" max="5" width="27.7109375" style="71" customWidth="1"/>
    <col min="6" max="7" width="27.7109375" style="10" hidden="1" customWidth="1"/>
    <col min="8" max="8" width="0" style="10" hidden="1" customWidth="1"/>
    <col min="9" max="16384" width="9.140625" style="10"/>
  </cols>
  <sheetData>
    <row r="1" spans="1:41" s="77" customFormat="1" ht="20.25" customHeight="1" x14ac:dyDescent="0.3">
      <c r="A1" s="841"/>
      <c r="B1" s="226"/>
      <c r="C1" s="226"/>
      <c r="D1" s="227" t="s">
        <v>1353</v>
      </c>
      <c r="E1" s="71"/>
      <c r="F1" s="12"/>
      <c r="G1" s="12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77" customFormat="1" ht="18" customHeight="1" x14ac:dyDescent="0.3">
      <c r="A2" s="842"/>
      <c r="B2" s="228"/>
      <c r="C2" s="228"/>
      <c r="D2" s="227" t="s">
        <v>279</v>
      </c>
      <c r="E2" s="71"/>
      <c r="F2" s="12"/>
      <c r="G2" s="12">
        <v>1</v>
      </c>
      <c r="H2" s="12"/>
      <c r="I2" s="12"/>
      <c r="J2" s="277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s="77" customFormat="1" ht="18" customHeight="1" x14ac:dyDescent="0.3">
      <c r="A3" s="842"/>
      <c r="B3" s="228"/>
      <c r="C3" s="228"/>
      <c r="D3" s="483" t="s">
        <v>840</v>
      </c>
      <c r="E3" s="484"/>
      <c r="F3" s="12"/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s="77" customFormat="1" ht="63.75" customHeight="1" x14ac:dyDescent="0.3">
      <c r="A4" s="1106" t="s">
        <v>1316</v>
      </c>
      <c r="B4" s="1106"/>
      <c r="C4" s="1106"/>
      <c r="D4" s="1106"/>
      <c r="E4" s="1107"/>
      <c r="F4" s="12"/>
      <c r="G4" s="12">
        <v>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6.5" customHeight="1" x14ac:dyDescent="0.3">
      <c r="A5" s="843"/>
      <c r="B5" s="229"/>
      <c r="C5" s="229"/>
      <c r="D5" s="229"/>
      <c r="E5" s="89" t="s">
        <v>739</v>
      </c>
      <c r="G5" s="10">
        <v>1</v>
      </c>
    </row>
    <row r="6" spans="1:41" ht="54.75" customHeight="1" x14ac:dyDescent="0.3">
      <c r="A6" s="296" t="s">
        <v>80</v>
      </c>
      <c r="B6" s="733" t="s">
        <v>71</v>
      </c>
      <c r="C6" s="733" t="s">
        <v>741</v>
      </c>
      <c r="D6" s="146" t="s">
        <v>55</v>
      </c>
      <c r="E6" s="146" t="s">
        <v>56</v>
      </c>
      <c r="G6" s="10">
        <v>1</v>
      </c>
    </row>
    <row r="7" spans="1:41" ht="18" customHeight="1" x14ac:dyDescent="0.3">
      <c r="A7" s="80">
        <v>1</v>
      </c>
      <c r="B7" s="288">
        <v>2</v>
      </c>
      <c r="C7" s="288">
        <v>3</v>
      </c>
      <c r="D7" s="733">
        <v>4</v>
      </c>
      <c r="E7" s="146">
        <v>5</v>
      </c>
      <c r="G7" s="10">
        <v>1</v>
      </c>
    </row>
    <row r="8" spans="1:41" ht="17.45" hidden="1" customHeight="1" x14ac:dyDescent="0.3">
      <c r="A8" s="1112" t="s">
        <v>1078</v>
      </c>
      <c r="B8" s="485"/>
      <c r="C8" s="447">
        <f t="shared" ref="C8:C17" si="0">SUM(D8:E8)</f>
        <v>0</v>
      </c>
      <c r="D8" s="548"/>
      <c r="E8" s="578"/>
      <c r="G8" s="10">
        <f>SUM(C8:E8)</f>
        <v>0</v>
      </c>
    </row>
    <row r="9" spans="1:41" ht="17.45" hidden="1" customHeight="1" x14ac:dyDescent="0.3">
      <c r="A9" s="1110"/>
      <c r="B9" s="485"/>
      <c r="C9" s="447">
        <f t="shared" si="0"/>
        <v>0</v>
      </c>
      <c r="D9" s="548"/>
      <c r="E9" s="578"/>
      <c r="G9" s="10">
        <f t="shared" ref="G9:G72" si="1">SUM(C9:E9)</f>
        <v>0</v>
      </c>
    </row>
    <row r="10" spans="1:41" ht="17.45" hidden="1" customHeight="1" x14ac:dyDescent="0.3">
      <c r="A10" s="1110"/>
      <c r="B10" s="288"/>
      <c r="C10" s="447">
        <f t="shared" si="0"/>
        <v>0</v>
      </c>
      <c r="D10" s="844"/>
      <c r="E10" s="845"/>
      <c r="G10" s="10">
        <f t="shared" si="1"/>
        <v>0</v>
      </c>
    </row>
    <row r="11" spans="1:41" ht="17.45" hidden="1" customHeight="1" x14ac:dyDescent="0.3">
      <c r="A11" s="1110"/>
      <c r="B11" s="288"/>
      <c r="C11" s="447">
        <f t="shared" si="0"/>
        <v>0</v>
      </c>
      <c r="D11" s="844"/>
      <c r="E11" s="845"/>
      <c r="G11" s="10">
        <f t="shared" si="1"/>
        <v>0</v>
      </c>
    </row>
    <row r="12" spans="1:41" ht="17.45" hidden="1" customHeight="1" x14ac:dyDescent="0.3">
      <c r="A12" s="1110"/>
      <c r="B12" s="288"/>
      <c r="C12" s="447">
        <f t="shared" si="0"/>
        <v>0</v>
      </c>
      <c r="D12" s="844"/>
      <c r="E12" s="845"/>
      <c r="G12" s="10">
        <f t="shared" si="1"/>
        <v>0</v>
      </c>
    </row>
    <row r="13" spans="1:41" ht="17.45" hidden="1" customHeight="1" x14ac:dyDescent="0.3">
      <c r="A13" s="1110"/>
      <c r="B13" s="288"/>
      <c r="C13" s="447">
        <f t="shared" si="0"/>
        <v>0</v>
      </c>
      <c r="D13" s="844"/>
      <c r="E13" s="845"/>
      <c r="G13" s="10">
        <f t="shared" si="1"/>
        <v>0</v>
      </c>
    </row>
    <row r="14" spans="1:41" ht="17.45" hidden="1" customHeight="1" x14ac:dyDescent="0.3">
      <c r="A14" s="1110"/>
      <c r="B14" s="288"/>
      <c r="C14" s="447">
        <f t="shared" si="0"/>
        <v>0</v>
      </c>
      <c r="D14" s="844"/>
      <c r="E14" s="845"/>
      <c r="G14" s="10">
        <f t="shared" si="1"/>
        <v>0</v>
      </c>
    </row>
    <row r="15" spans="1:41" ht="17.45" hidden="1" customHeight="1" x14ac:dyDescent="0.3">
      <c r="A15" s="1110"/>
      <c r="B15" s="288"/>
      <c r="C15" s="447">
        <f t="shared" si="0"/>
        <v>0</v>
      </c>
      <c r="D15" s="844"/>
      <c r="E15" s="845"/>
      <c r="G15" s="10">
        <f t="shared" si="1"/>
        <v>0</v>
      </c>
    </row>
    <row r="16" spans="1:41" ht="17.45" hidden="1" customHeight="1" x14ac:dyDescent="0.3">
      <c r="A16" s="1110"/>
      <c r="B16" s="288"/>
      <c r="C16" s="447">
        <f t="shared" si="0"/>
        <v>0</v>
      </c>
      <c r="D16" s="844"/>
      <c r="E16" s="845"/>
      <c r="G16" s="10">
        <f t="shared" si="1"/>
        <v>0</v>
      </c>
    </row>
    <row r="17" spans="1:7" ht="17.45" hidden="1" customHeight="1" x14ac:dyDescent="0.3">
      <c r="A17" s="1110"/>
      <c r="B17" s="288"/>
      <c r="C17" s="447">
        <f t="shared" si="0"/>
        <v>0</v>
      </c>
      <c r="D17" s="844"/>
      <c r="E17" s="845"/>
      <c r="G17" s="10">
        <f t="shared" si="1"/>
        <v>0</v>
      </c>
    </row>
    <row r="18" spans="1:7" ht="18" hidden="1" customHeight="1" x14ac:dyDescent="0.3">
      <c r="A18" s="1114"/>
      <c r="B18" s="288" t="s">
        <v>742</v>
      </c>
      <c r="C18" s="447">
        <f>SUM(C8:C17)</f>
        <v>0</v>
      </c>
      <c r="D18" s="447">
        <f>SUM(D8:D17)</f>
        <v>0</v>
      </c>
      <c r="E18" s="447">
        <f>SUM(E8:E17)</f>
        <v>0</v>
      </c>
      <c r="G18" s="10">
        <f t="shared" si="1"/>
        <v>0</v>
      </c>
    </row>
    <row r="19" spans="1:7" ht="18" hidden="1" customHeight="1" x14ac:dyDescent="0.3">
      <c r="A19" s="1112" t="s">
        <v>1087</v>
      </c>
      <c r="B19" s="288"/>
      <c r="C19" s="447">
        <f>SUM(D19:E19)</f>
        <v>0</v>
      </c>
      <c r="D19" s="844"/>
      <c r="E19" s="845"/>
      <c r="G19" s="10">
        <f t="shared" si="1"/>
        <v>0</v>
      </c>
    </row>
    <row r="20" spans="1:7" ht="18" hidden="1" customHeight="1" x14ac:dyDescent="0.3">
      <c r="A20" s="1110"/>
      <c r="B20" s="288"/>
      <c r="C20" s="447">
        <f t="shared" ref="C20:C28" si="2">SUM(D20:E20)</f>
        <v>0</v>
      </c>
      <c r="D20" s="844"/>
      <c r="E20" s="845"/>
      <c r="G20" s="10">
        <f t="shared" si="1"/>
        <v>0</v>
      </c>
    </row>
    <row r="21" spans="1:7" ht="18" hidden="1" customHeight="1" x14ac:dyDescent="0.3">
      <c r="A21" s="1110"/>
      <c r="B21" s="288"/>
      <c r="C21" s="447">
        <f t="shared" si="2"/>
        <v>0</v>
      </c>
      <c r="D21" s="844"/>
      <c r="E21" s="845"/>
      <c r="G21" s="10">
        <f t="shared" si="1"/>
        <v>0</v>
      </c>
    </row>
    <row r="22" spans="1:7" ht="18" hidden="1" customHeight="1" x14ac:dyDescent="0.3">
      <c r="A22" s="1110"/>
      <c r="B22" s="288"/>
      <c r="C22" s="447">
        <f t="shared" si="2"/>
        <v>0</v>
      </c>
      <c r="D22" s="844"/>
      <c r="E22" s="845"/>
      <c r="G22" s="10">
        <f t="shared" si="1"/>
        <v>0</v>
      </c>
    </row>
    <row r="23" spans="1:7" ht="18" hidden="1" customHeight="1" x14ac:dyDescent="0.3">
      <c r="A23" s="1110"/>
      <c r="B23" s="288"/>
      <c r="C23" s="447">
        <f t="shared" si="2"/>
        <v>0</v>
      </c>
      <c r="D23" s="844"/>
      <c r="E23" s="845"/>
      <c r="G23" s="10">
        <f t="shared" si="1"/>
        <v>0</v>
      </c>
    </row>
    <row r="24" spans="1:7" ht="18" hidden="1" customHeight="1" x14ac:dyDescent="0.3">
      <c r="A24" s="1110"/>
      <c r="B24" s="288"/>
      <c r="C24" s="447">
        <f t="shared" si="2"/>
        <v>0</v>
      </c>
      <c r="D24" s="844"/>
      <c r="E24" s="845"/>
      <c r="G24" s="10">
        <f t="shared" si="1"/>
        <v>0</v>
      </c>
    </row>
    <row r="25" spans="1:7" ht="18" hidden="1" customHeight="1" x14ac:dyDescent="0.3">
      <c r="A25" s="1110"/>
      <c r="B25" s="288"/>
      <c r="C25" s="447">
        <f t="shared" si="2"/>
        <v>0</v>
      </c>
      <c r="D25" s="844"/>
      <c r="E25" s="845"/>
      <c r="G25" s="10">
        <f t="shared" si="1"/>
        <v>0</v>
      </c>
    </row>
    <row r="26" spans="1:7" ht="18" hidden="1" customHeight="1" x14ac:dyDescent="0.3">
      <c r="A26" s="1110"/>
      <c r="B26" s="288"/>
      <c r="C26" s="447">
        <f t="shared" si="2"/>
        <v>0</v>
      </c>
      <c r="D26" s="844"/>
      <c r="E26" s="845"/>
      <c r="G26" s="10">
        <f t="shared" si="1"/>
        <v>0</v>
      </c>
    </row>
    <row r="27" spans="1:7" ht="18" hidden="1" customHeight="1" x14ac:dyDescent="0.3">
      <c r="A27" s="1110"/>
      <c r="B27" s="288"/>
      <c r="C27" s="447">
        <f t="shared" si="2"/>
        <v>0</v>
      </c>
      <c r="D27" s="844"/>
      <c r="E27" s="845"/>
      <c r="G27" s="10">
        <f t="shared" si="1"/>
        <v>0</v>
      </c>
    </row>
    <row r="28" spans="1:7" ht="18" hidden="1" customHeight="1" x14ac:dyDescent="0.3">
      <c r="A28" s="1110"/>
      <c r="B28" s="288"/>
      <c r="C28" s="447">
        <f t="shared" si="2"/>
        <v>0</v>
      </c>
      <c r="D28" s="844"/>
      <c r="E28" s="845"/>
      <c r="G28" s="10">
        <f t="shared" si="1"/>
        <v>0</v>
      </c>
    </row>
    <row r="29" spans="1:7" ht="18" hidden="1" customHeight="1" x14ac:dyDescent="0.3">
      <c r="A29" s="1114"/>
      <c r="B29" s="288" t="s">
        <v>742</v>
      </c>
      <c r="C29" s="447">
        <f>SUM(C19:C28)</f>
        <v>0</v>
      </c>
      <c r="D29" s="447">
        <f>SUM(D19:D28)</f>
        <v>0</v>
      </c>
      <c r="E29" s="447">
        <f>SUM(E19:E28)</f>
        <v>0</v>
      </c>
      <c r="G29" s="10">
        <f t="shared" si="1"/>
        <v>0</v>
      </c>
    </row>
    <row r="30" spans="1:7" ht="18" hidden="1" customHeight="1" x14ac:dyDescent="0.3">
      <c r="A30" s="1112" t="s">
        <v>1088</v>
      </c>
      <c r="B30" s="288"/>
      <c r="C30" s="447">
        <f>SUM(D30:E30)</f>
        <v>0</v>
      </c>
      <c r="D30" s="844"/>
      <c r="E30" s="845"/>
      <c r="G30" s="10">
        <f t="shared" si="1"/>
        <v>0</v>
      </c>
    </row>
    <row r="31" spans="1:7" ht="18" hidden="1" customHeight="1" x14ac:dyDescent="0.3">
      <c r="A31" s="1110"/>
      <c r="B31" s="288"/>
      <c r="C31" s="447">
        <f t="shared" ref="C31:C39" si="3">SUM(D31:E31)</f>
        <v>0</v>
      </c>
      <c r="D31" s="844"/>
      <c r="E31" s="845"/>
      <c r="G31" s="10">
        <f t="shared" si="1"/>
        <v>0</v>
      </c>
    </row>
    <row r="32" spans="1:7" ht="18" hidden="1" customHeight="1" x14ac:dyDescent="0.3">
      <c r="A32" s="1110"/>
      <c r="B32" s="288"/>
      <c r="C32" s="447">
        <f t="shared" si="3"/>
        <v>0</v>
      </c>
      <c r="D32" s="844"/>
      <c r="E32" s="845"/>
      <c r="G32" s="10">
        <f t="shared" si="1"/>
        <v>0</v>
      </c>
    </row>
    <row r="33" spans="1:7" ht="18" hidden="1" customHeight="1" x14ac:dyDescent="0.3">
      <c r="A33" s="1110"/>
      <c r="B33" s="288"/>
      <c r="C33" s="447">
        <f t="shared" si="3"/>
        <v>0</v>
      </c>
      <c r="D33" s="844"/>
      <c r="E33" s="845"/>
      <c r="G33" s="10">
        <f t="shared" si="1"/>
        <v>0</v>
      </c>
    </row>
    <row r="34" spans="1:7" ht="18" hidden="1" customHeight="1" x14ac:dyDescent="0.3">
      <c r="A34" s="1110"/>
      <c r="B34" s="288"/>
      <c r="C34" s="447">
        <f t="shared" si="3"/>
        <v>0</v>
      </c>
      <c r="D34" s="844"/>
      <c r="E34" s="845"/>
      <c r="G34" s="10">
        <f t="shared" si="1"/>
        <v>0</v>
      </c>
    </row>
    <row r="35" spans="1:7" ht="18" hidden="1" customHeight="1" x14ac:dyDescent="0.3">
      <c r="A35" s="1110"/>
      <c r="B35" s="288"/>
      <c r="C35" s="447">
        <f t="shared" si="3"/>
        <v>0</v>
      </c>
      <c r="D35" s="844"/>
      <c r="E35" s="845"/>
      <c r="G35" s="10">
        <f t="shared" si="1"/>
        <v>0</v>
      </c>
    </row>
    <row r="36" spans="1:7" ht="18" hidden="1" customHeight="1" x14ac:dyDescent="0.3">
      <c r="A36" s="1110"/>
      <c r="B36" s="288"/>
      <c r="C36" s="447">
        <f t="shared" si="3"/>
        <v>0</v>
      </c>
      <c r="D36" s="844"/>
      <c r="E36" s="845"/>
      <c r="G36" s="10">
        <f t="shared" si="1"/>
        <v>0</v>
      </c>
    </row>
    <row r="37" spans="1:7" ht="18" hidden="1" customHeight="1" x14ac:dyDescent="0.3">
      <c r="A37" s="1110"/>
      <c r="B37" s="288"/>
      <c r="C37" s="447">
        <f t="shared" si="3"/>
        <v>0</v>
      </c>
      <c r="D37" s="844"/>
      <c r="E37" s="845"/>
      <c r="G37" s="10">
        <f t="shared" si="1"/>
        <v>0</v>
      </c>
    </row>
    <row r="38" spans="1:7" ht="18" hidden="1" customHeight="1" x14ac:dyDescent="0.3">
      <c r="A38" s="1110"/>
      <c r="B38" s="288"/>
      <c r="C38" s="447">
        <f t="shared" si="3"/>
        <v>0</v>
      </c>
      <c r="D38" s="844"/>
      <c r="E38" s="845"/>
      <c r="G38" s="10">
        <f t="shared" si="1"/>
        <v>0</v>
      </c>
    </row>
    <row r="39" spans="1:7" ht="18" hidden="1" customHeight="1" x14ac:dyDescent="0.3">
      <c r="A39" s="1110"/>
      <c r="B39" s="288"/>
      <c r="C39" s="447">
        <f t="shared" si="3"/>
        <v>0</v>
      </c>
      <c r="D39" s="844"/>
      <c r="E39" s="845"/>
      <c r="G39" s="10">
        <f t="shared" si="1"/>
        <v>0</v>
      </c>
    </row>
    <row r="40" spans="1:7" ht="18" hidden="1" customHeight="1" x14ac:dyDescent="0.3">
      <c r="A40" s="1114"/>
      <c r="B40" s="288" t="s">
        <v>742</v>
      </c>
      <c r="C40" s="447">
        <f>SUM(C30:C39)</f>
        <v>0</v>
      </c>
      <c r="D40" s="447">
        <f>SUM(D30:D39)</f>
        <v>0</v>
      </c>
      <c r="E40" s="447">
        <f>SUM(E30:E39)</f>
        <v>0</v>
      </c>
      <c r="G40" s="10">
        <f t="shared" si="1"/>
        <v>0</v>
      </c>
    </row>
    <row r="41" spans="1:7" ht="18" hidden="1" customHeight="1" x14ac:dyDescent="0.3">
      <c r="A41" s="1112" t="s">
        <v>1089</v>
      </c>
      <c r="B41" s="288"/>
      <c r="C41" s="447">
        <f>SUM(D41:E41)</f>
        <v>0</v>
      </c>
      <c r="D41" s="844"/>
      <c r="E41" s="845"/>
      <c r="G41" s="10">
        <f t="shared" si="1"/>
        <v>0</v>
      </c>
    </row>
    <row r="42" spans="1:7" ht="18" hidden="1" customHeight="1" x14ac:dyDescent="0.3">
      <c r="A42" s="1110"/>
      <c r="B42" s="288"/>
      <c r="C42" s="447">
        <f t="shared" ref="C42:C50" si="4">SUM(D42:E42)</f>
        <v>0</v>
      </c>
      <c r="D42" s="844"/>
      <c r="E42" s="845"/>
      <c r="G42" s="10">
        <f t="shared" si="1"/>
        <v>0</v>
      </c>
    </row>
    <row r="43" spans="1:7" ht="18" hidden="1" customHeight="1" x14ac:dyDescent="0.3">
      <c r="A43" s="1110"/>
      <c r="B43" s="288"/>
      <c r="C43" s="447">
        <f t="shared" si="4"/>
        <v>0</v>
      </c>
      <c r="D43" s="844"/>
      <c r="E43" s="845"/>
      <c r="G43" s="10">
        <f t="shared" si="1"/>
        <v>0</v>
      </c>
    </row>
    <row r="44" spans="1:7" ht="18" hidden="1" customHeight="1" x14ac:dyDescent="0.3">
      <c r="A44" s="1110"/>
      <c r="B44" s="288"/>
      <c r="C44" s="447">
        <f t="shared" si="4"/>
        <v>0</v>
      </c>
      <c r="D44" s="844"/>
      <c r="E44" s="845"/>
      <c r="G44" s="10">
        <f t="shared" si="1"/>
        <v>0</v>
      </c>
    </row>
    <row r="45" spans="1:7" ht="18" hidden="1" customHeight="1" x14ac:dyDescent="0.3">
      <c r="A45" s="1110"/>
      <c r="B45" s="288"/>
      <c r="C45" s="447">
        <f t="shared" si="4"/>
        <v>0</v>
      </c>
      <c r="D45" s="844"/>
      <c r="E45" s="845"/>
      <c r="G45" s="10">
        <f t="shared" si="1"/>
        <v>0</v>
      </c>
    </row>
    <row r="46" spans="1:7" ht="18" hidden="1" customHeight="1" x14ac:dyDescent="0.3">
      <c r="A46" s="1110"/>
      <c r="B46" s="288"/>
      <c r="C46" s="447">
        <f t="shared" si="4"/>
        <v>0</v>
      </c>
      <c r="D46" s="844"/>
      <c r="E46" s="845"/>
      <c r="G46" s="10">
        <f t="shared" si="1"/>
        <v>0</v>
      </c>
    </row>
    <row r="47" spans="1:7" ht="18" hidden="1" customHeight="1" x14ac:dyDescent="0.3">
      <c r="A47" s="1110"/>
      <c r="B47" s="288"/>
      <c r="C47" s="447">
        <f t="shared" si="4"/>
        <v>0</v>
      </c>
      <c r="D47" s="844"/>
      <c r="E47" s="845"/>
      <c r="G47" s="10">
        <f t="shared" si="1"/>
        <v>0</v>
      </c>
    </row>
    <row r="48" spans="1:7" ht="18" hidden="1" customHeight="1" x14ac:dyDescent="0.3">
      <c r="A48" s="1110"/>
      <c r="B48" s="288"/>
      <c r="C48" s="447">
        <f t="shared" si="4"/>
        <v>0</v>
      </c>
      <c r="D48" s="844"/>
      <c r="E48" s="845"/>
      <c r="G48" s="10">
        <f t="shared" si="1"/>
        <v>0</v>
      </c>
    </row>
    <row r="49" spans="1:7" ht="18" hidden="1" customHeight="1" x14ac:dyDescent="0.3">
      <c r="A49" s="1110"/>
      <c r="B49" s="288"/>
      <c r="C49" s="447">
        <f t="shared" si="4"/>
        <v>0</v>
      </c>
      <c r="D49" s="844"/>
      <c r="E49" s="845"/>
      <c r="G49" s="10">
        <f t="shared" si="1"/>
        <v>0</v>
      </c>
    </row>
    <row r="50" spans="1:7" ht="18" hidden="1" customHeight="1" x14ac:dyDescent="0.3">
      <c r="A50" s="1110"/>
      <c r="B50" s="288"/>
      <c r="C50" s="447">
        <f t="shared" si="4"/>
        <v>0</v>
      </c>
      <c r="D50" s="844"/>
      <c r="E50" s="845"/>
      <c r="G50" s="10">
        <f t="shared" si="1"/>
        <v>0</v>
      </c>
    </row>
    <row r="51" spans="1:7" ht="18" hidden="1" customHeight="1" x14ac:dyDescent="0.3">
      <c r="A51" s="1114"/>
      <c r="B51" s="288" t="s">
        <v>742</v>
      </c>
      <c r="C51" s="447">
        <f>SUM(C41:C50)</f>
        <v>0</v>
      </c>
      <c r="D51" s="447">
        <f>SUM(D41:D50)</f>
        <v>0</v>
      </c>
      <c r="E51" s="447">
        <f>SUM(E41:E50)</f>
        <v>0</v>
      </c>
      <c r="G51" s="10">
        <f t="shared" si="1"/>
        <v>0</v>
      </c>
    </row>
    <row r="52" spans="1:7" ht="18" hidden="1" customHeight="1" x14ac:dyDescent="0.3">
      <c r="A52" s="1112" t="s">
        <v>1090</v>
      </c>
      <c r="B52" s="288"/>
      <c r="C52" s="447">
        <f>SUM(D52:E52)</f>
        <v>0</v>
      </c>
      <c r="D52" s="844"/>
      <c r="E52" s="845"/>
      <c r="G52" s="10">
        <f t="shared" si="1"/>
        <v>0</v>
      </c>
    </row>
    <row r="53" spans="1:7" ht="18" hidden="1" customHeight="1" x14ac:dyDescent="0.3">
      <c r="A53" s="1110"/>
      <c r="B53" s="288"/>
      <c r="C53" s="447">
        <f t="shared" ref="C53:C61" si="5">SUM(D53:E53)</f>
        <v>0</v>
      </c>
      <c r="D53" s="844"/>
      <c r="E53" s="845"/>
      <c r="G53" s="10">
        <f t="shared" si="1"/>
        <v>0</v>
      </c>
    </row>
    <row r="54" spans="1:7" ht="18" hidden="1" customHeight="1" x14ac:dyDescent="0.3">
      <c r="A54" s="1110"/>
      <c r="B54" s="288"/>
      <c r="C54" s="447">
        <f t="shared" si="5"/>
        <v>0</v>
      </c>
      <c r="D54" s="844"/>
      <c r="E54" s="845"/>
      <c r="G54" s="10">
        <f t="shared" si="1"/>
        <v>0</v>
      </c>
    </row>
    <row r="55" spans="1:7" ht="18" hidden="1" customHeight="1" x14ac:dyDescent="0.3">
      <c r="A55" s="1110"/>
      <c r="B55" s="288"/>
      <c r="C55" s="447">
        <f t="shared" si="5"/>
        <v>0</v>
      </c>
      <c r="D55" s="844"/>
      <c r="E55" s="845"/>
      <c r="G55" s="10">
        <f t="shared" si="1"/>
        <v>0</v>
      </c>
    </row>
    <row r="56" spans="1:7" ht="18" hidden="1" customHeight="1" x14ac:dyDescent="0.3">
      <c r="A56" s="1110"/>
      <c r="B56" s="288"/>
      <c r="C56" s="447">
        <f t="shared" si="5"/>
        <v>0</v>
      </c>
      <c r="D56" s="844"/>
      <c r="E56" s="845"/>
      <c r="G56" s="10">
        <f t="shared" si="1"/>
        <v>0</v>
      </c>
    </row>
    <row r="57" spans="1:7" ht="18" hidden="1" customHeight="1" x14ac:dyDescent="0.3">
      <c r="A57" s="1110"/>
      <c r="B57" s="288"/>
      <c r="C57" s="447">
        <f t="shared" si="5"/>
        <v>0</v>
      </c>
      <c r="D57" s="844"/>
      <c r="E57" s="845"/>
      <c r="G57" s="10">
        <f t="shared" si="1"/>
        <v>0</v>
      </c>
    </row>
    <row r="58" spans="1:7" ht="18" hidden="1" customHeight="1" x14ac:dyDescent="0.3">
      <c r="A58" s="1110"/>
      <c r="B58" s="288"/>
      <c r="C58" s="447">
        <f t="shared" si="5"/>
        <v>0</v>
      </c>
      <c r="D58" s="844"/>
      <c r="E58" s="845"/>
      <c r="G58" s="10">
        <f t="shared" si="1"/>
        <v>0</v>
      </c>
    </row>
    <row r="59" spans="1:7" ht="18" hidden="1" customHeight="1" x14ac:dyDescent="0.3">
      <c r="A59" s="1110"/>
      <c r="B59" s="288"/>
      <c r="C59" s="447">
        <f t="shared" si="5"/>
        <v>0</v>
      </c>
      <c r="D59" s="844"/>
      <c r="E59" s="845"/>
      <c r="G59" s="10">
        <f t="shared" si="1"/>
        <v>0</v>
      </c>
    </row>
    <row r="60" spans="1:7" ht="18" hidden="1" customHeight="1" x14ac:dyDescent="0.3">
      <c r="A60" s="1110"/>
      <c r="B60" s="288"/>
      <c r="C60" s="447">
        <f t="shared" si="5"/>
        <v>0</v>
      </c>
      <c r="D60" s="844"/>
      <c r="E60" s="845"/>
      <c r="G60" s="10">
        <f t="shared" si="1"/>
        <v>0</v>
      </c>
    </row>
    <row r="61" spans="1:7" ht="18" hidden="1" customHeight="1" x14ac:dyDescent="0.3">
      <c r="A61" s="1110"/>
      <c r="B61" s="288"/>
      <c r="C61" s="447">
        <f t="shared" si="5"/>
        <v>0</v>
      </c>
      <c r="D61" s="844"/>
      <c r="E61" s="845"/>
      <c r="G61" s="10">
        <f t="shared" si="1"/>
        <v>0</v>
      </c>
    </row>
    <row r="62" spans="1:7" ht="18" hidden="1" customHeight="1" x14ac:dyDescent="0.3">
      <c r="A62" s="1114"/>
      <c r="B62" s="288" t="s">
        <v>742</v>
      </c>
      <c r="C62" s="447">
        <f>SUM(C52:C61)</f>
        <v>0</v>
      </c>
      <c r="D62" s="447">
        <f>SUM(D52:D61)</f>
        <v>0</v>
      </c>
      <c r="E62" s="447">
        <f>SUM(E52:E61)</f>
        <v>0</v>
      </c>
      <c r="G62" s="10">
        <f t="shared" si="1"/>
        <v>0</v>
      </c>
    </row>
    <row r="63" spans="1:7" ht="18" hidden="1" customHeight="1" x14ac:dyDescent="0.3">
      <c r="A63" s="1112" t="s">
        <v>1091</v>
      </c>
      <c r="B63" s="288"/>
      <c r="C63" s="447">
        <f>SUM(D63:E63)</f>
        <v>0</v>
      </c>
      <c r="D63" s="844"/>
      <c r="E63" s="845"/>
      <c r="G63" s="10">
        <f t="shared" si="1"/>
        <v>0</v>
      </c>
    </row>
    <row r="64" spans="1:7" ht="18" hidden="1" customHeight="1" x14ac:dyDescent="0.3">
      <c r="A64" s="1110"/>
      <c r="B64" s="288"/>
      <c r="C64" s="447">
        <f t="shared" ref="C64:C72" si="6">SUM(D64:E64)</f>
        <v>0</v>
      </c>
      <c r="D64" s="844"/>
      <c r="E64" s="845"/>
      <c r="G64" s="10">
        <f t="shared" si="1"/>
        <v>0</v>
      </c>
    </row>
    <row r="65" spans="1:7" ht="18" hidden="1" customHeight="1" x14ac:dyDescent="0.3">
      <c r="A65" s="1110"/>
      <c r="B65" s="288"/>
      <c r="C65" s="447">
        <f t="shared" si="6"/>
        <v>0</v>
      </c>
      <c r="D65" s="844"/>
      <c r="E65" s="845"/>
      <c r="G65" s="10">
        <f t="shared" si="1"/>
        <v>0</v>
      </c>
    </row>
    <row r="66" spans="1:7" ht="18" hidden="1" customHeight="1" x14ac:dyDescent="0.3">
      <c r="A66" s="1110"/>
      <c r="B66" s="288"/>
      <c r="C66" s="447">
        <f t="shared" si="6"/>
        <v>0</v>
      </c>
      <c r="D66" s="844"/>
      <c r="E66" s="845"/>
      <c r="G66" s="10">
        <f t="shared" si="1"/>
        <v>0</v>
      </c>
    </row>
    <row r="67" spans="1:7" ht="18" hidden="1" customHeight="1" x14ac:dyDescent="0.3">
      <c r="A67" s="1110"/>
      <c r="B67" s="288"/>
      <c r="C67" s="447">
        <f t="shared" si="6"/>
        <v>0</v>
      </c>
      <c r="D67" s="844"/>
      <c r="E67" s="845"/>
      <c r="G67" s="10">
        <f t="shared" si="1"/>
        <v>0</v>
      </c>
    </row>
    <row r="68" spans="1:7" ht="18" hidden="1" customHeight="1" x14ac:dyDescent="0.3">
      <c r="A68" s="1110"/>
      <c r="B68" s="288"/>
      <c r="C68" s="447">
        <f t="shared" si="6"/>
        <v>0</v>
      </c>
      <c r="D68" s="844"/>
      <c r="E68" s="845"/>
      <c r="G68" s="10">
        <f t="shared" si="1"/>
        <v>0</v>
      </c>
    </row>
    <row r="69" spans="1:7" ht="18" hidden="1" customHeight="1" x14ac:dyDescent="0.3">
      <c r="A69" s="1110"/>
      <c r="B69" s="288"/>
      <c r="C69" s="447">
        <f t="shared" si="6"/>
        <v>0</v>
      </c>
      <c r="D69" s="844"/>
      <c r="E69" s="845"/>
      <c r="G69" s="10">
        <f t="shared" si="1"/>
        <v>0</v>
      </c>
    </row>
    <row r="70" spans="1:7" ht="18" hidden="1" customHeight="1" x14ac:dyDescent="0.3">
      <c r="A70" s="1110"/>
      <c r="B70" s="288"/>
      <c r="C70" s="447">
        <f t="shared" si="6"/>
        <v>0</v>
      </c>
      <c r="D70" s="844"/>
      <c r="E70" s="845"/>
      <c r="G70" s="10">
        <f t="shared" si="1"/>
        <v>0</v>
      </c>
    </row>
    <row r="71" spans="1:7" ht="18" hidden="1" customHeight="1" x14ac:dyDescent="0.3">
      <c r="A71" s="1110"/>
      <c r="B71" s="288"/>
      <c r="C71" s="447">
        <f t="shared" si="6"/>
        <v>0</v>
      </c>
      <c r="D71" s="844"/>
      <c r="E71" s="845"/>
      <c r="G71" s="10">
        <f t="shared" si="1"/>
        <v>0</v>
      </c>
    </row>
    <row r="72" spans="1:7" ht="18" hidden="1" customHeight="1" x14ac:dyDescent="0.3">
      <c r="A72" s="1110"/>
      <c r="B72" s="288"/>
      <c r="C72" s="447">
        <f t="shared" si="6"/>
        <v>0</v>
      </c>
      <c r="D72" s="844"/>
      <c r="E72" s="845"/>
      <c r="G72" s="10">
        <f t="shared" si="1"/>
        <v>0</v>
      </c>
    </row>
    <row r="73" spans="1:7" ht="18" hidden="1" customHeight="1" x14ac:dyDescent="0.3">
      <c r="A73" s="1114"/>
      <c r="B73" s="288" t="s">
        <v>742</v>
      </c>
      <c r="C73" s="447">
        <f>SUM(C63:C72)</f>
        <v>0</v>
      </c>
      <c r="D73" s="447">
        <f>SUM(D63:D72)</f>
        <v>0</v>
      </c>
      <c r="E73" s="447">
        <f>SUM(E63:E72)</f>
        <v>0</v>
      </c>
      <c r="G73" s="10">
        <f t="shared" ref="G73:G136" si="7">SUM(C73:E73)</f>
        <v>0</v>
      </c>
    </row>
    <row r="74" spans="1:7" ht="18" hidden="1" customHeight="1" x14ac:dyDescent="0.3">
      <c r="A74" s="1112" t="s">
        <v>1092</v>
      </c>
      <c r="B74" s="288"/>
      <c r="C74" s="447">
        <f>SUM(D74:E74)</f>
        <v>0</v>
      </c>
      <c r="D74" s="844"/>
      <c r="E74" s="845"/>
      <c r="G74" s="10">
        <f t="shared" si="7"/>
        <v>0</v>
      </c>
    </row>
    <row r="75" spans="1:7" ht="18" hidden="1" customHeight="1" x14ac:dyDescent="0.3">
      <c r="A75" s="1110"/>
      <c r="B75" s="288"/>
      <c r="C75" s="447">
        <f t="shared" ref="C75:C83" si="8">SUM(D75:E75)</f>
        <v>0</v>
      </c>
      <c r="D75" s="844"/>
      <c r="E75" s="845"/>
      <c r="G75" s="10">
        <f t="shared" si="7"/>
        <v>0</v>
      </c>
    </row>
    <row r="76" spans="1:7" ht="18" hidden="1" customHeight="1" x14ac:dyDescent="0.3">
      <c r="A76" s="1110"/>
      <c r="B76" s="288"/>
      <c r="C76" s="447">
        <f t="shared" si="8"/>
        <v>0</v>
      </c>
      <c r="D76" s="844"/>
      <c r="E76" s="845"/>
      <c r="G76" s="10">
        <f t="shared" si="7"/>
        <v>0</v>
      </c>
    </row>
    <row r="77" spans="1:7" ht="18" hidden="1" customHeight="1" x14ac:dyDescent="0.3">
      <c r="A77" s="1110"/>
      <c r="B77" s="288"/>
      <c r="C77" s="447">
        <f t="shared" si="8"/>
        <v>0</v>
      </c>
      <c r="D77" s="844"/>
      <c r="E77" s="845"/>
      <c r="G77" s="10">
        <f t="shared" si="7"/>
        <v>0</v>
      </c>
    </row>
    <row r="78" spans="1:7" ht="18" hidden="1" customHeight="1" x14ac:dyDescent="0.3">
      <c r="A78" s="1110"/>
      <c r="B78" s="288"/>
      <c r="C78" s="447">
        <f t="shared" si="8"/>
        <v>0</v>
      </c>
      <c r="D78" s="844"/>
      <c r="E78" s="845"/>
      <c r="G78" s="10">
        <f t="shared" si="7"/>
        <v>0</v>
      </c>
    </row>
    <row r="79" spans="1:7" ht="18" hidden="1" customHeight="1" x14ac:dyDescent="0.3">
      <c r="A79" s="1110"/>
      <c r="B79" s="288"/>
      <c r="C79" s="447">
        <f t="shared" si="8"/>
        <v>0</v>
      </c>
      <c r="D79" s="844"/>
      <c r="E79" s="845"/>
      <c r="G79" s="10">
        <f t="shared" si="7"/>
        <v>0</v>
      </c>
    </row>
    <row r="80" spans="1:7" ht="18" hidden="1" customHeight="1" x14ac:dyDescent="0.3">
      <c r="A80" s="1110"/>
      <c r="B80" s="288"/>
      <c r="C80" s="447">
        <f t="shared" si="8"/>
        <v>0</v>
      </c>
      <c r="D80" s="844"/>
      <c r="E80" s="845"/>
      <c r="G80" s="10">
        <f t="shared" si="7"/>
        <v>0</v>
      </c>
    </row>
    <row r="81" spans="1:7" ht="18" hidden="1" customHeight="1" x14ac:dyDescent="0.3">
      <c r="A81" s="1110"/>
      <c r="B81" s="288"/>
      <c r="C81" s="447">
        <f t="shared" si="8"/>
        <v>0</v>
      </c>
      <c r="D81" s="844"/>
      <c r="E81" s="845"/>
      <c r="G81" s="10">
        <f t="shared" si="7"/>
        <v>0</v>
      </c>
    </row>
    <row r="82" spans="1:7" ht="18" hidden="1" customHeight="1" x14ac:dyDescent="0.3">
      <c r="A82" s="1110"/>
      <c r="B82" s="288"/>
      <c r="C82" s="447">
        <f t="shared" si="8"/>
        <v>0</v>
      </c>
      <c r="D82" s="844"/>
      <c r="E82" s="845"/>
      <c r="G82" s="10">
        <f t="shared" si="7"/>
        <v>0</v>
      </c>
    </row>
    <row r="83" spans="1:7" ht="18" hidden="1" customHeight="1" x14ac:dyDescent="0.3">
      <c r="A83" s="1110"/>
      <c r="B83" s="288"/>
      <c r="C83" s="447">
        <f t="shared" si="8"/>
        <v>0</v>
      </c>
      <c r="D83" s="844"/>
      <c r="E83" s="845"/>
      <c r="G83" s="10">
        <f t="shared" si="7"/>
        <v>0</v>
      </c>
    </row>
    <row r="84" spans="1:7" ht="18" hidden="1" customHeight="1" x14ac:dyDescent="0.3">
      <c r="A84" s="1114"/>
      <c r="B84" s="288" t="s">
        <v>742</v>
      </c>
      <c r="C84" s="447">
        <f>SUM(C74:C83)</f>
        <v>0</v>
      </c>
      <c r="D84" s="447">
        <f>SUM(D74:D83)</f>
        <v>0</v>
      </c>
      <c r="E84" s="447">
        <f>SUM(E74:E83)</f>
        <v>0</v>
      </c>
      <c r="G84" s="10">
        <f t="shared" si="7"/>
        <v>0</v>
      </c>
    </row>
    <row r="85" spans="1:7" ht="18" hidden="1" customHeight="1" x14ac:dyDescent="0.3">
      <c r="A85" s="1112" t="s">
        <v>1093</v>
      </c>
      <c r="B85" s="288"/>
      <c r="C85" s="447">
        <f>SUM(D85:E85)</f>
        <v>0</v>
      </c>
      <c r="D85" s="844"/>
      <c r="E85" s="845"/>
      <c r="G85" s="10">
        <f t="shared" si="7"/>
        <v>0</v>
      </c>
    </row>
    <row r="86" spans="1:7" ht="18" hidden="1" customHeight="1" x14ac:dyDescent="0.3">
      <c r="A86" s="1110"/>
      <c r="B86" s="288"/>
      <c r="C86" s="447">
        <f t="shared" ref="C86:C94" si="9">SUM(D86:E86)</f>
        <v>0</v>
      </c>
      <c r="D86" s="844"/>
      <c r="E86" s="845"/>
      <c r="G86" s="10">
        <f t="shared" si="7"/>
        <v>0</v>
      </c>
    </row>
    <row r="87" spans="1:7" ht="18" hidden="1" customHeight="1" x14ac:dyDescent="0.3">
      <c r="A87" s="1110"/>
      <c r="B87" s="288"/>
      <c r="C87" s="447">
        <f t="shared" si="9"/>
        <v>0</v>
      </c>
      <c r="D87" s="844"/>
      <c r="E87" s="845"/>
      <c r="G87" s="10">
        <f t="shared" si="7"/>
        <v>0</v>
      </c>
    </row>
    <row r="88" spans="1:7" ht="18" hidden="1" customHeight="1" x14ac:dyDescent="0.3">
      <c r="A88" s="1110"/>
      <c r="B88" s="288"/>
      <c r="C88" s="447">
        <f t="shared" si="9"/>
        <v>0</v>
      </c>
      <c r="D88" s="844"/>
      <c r="E88" s="845"/>
      <c r="G88" s="10">
        <f t="shared" si="7"/>
        <v>0</v>
      </c>
    </row>
    <row r="89" spans="1:7" ht="18" hidden="1" customHeight="1" x14ac:dyDescent="0.3">
      <c r="A89" s="1110"/>
      <c r="B89" s="288"/>
      <c r="C89" s="447">
        <f t="shared" si="9"/>
        <v>0</v>
      </c>
      <c r="D89" s="844"/>
      <c r="E89" s="845"/>
      <c r="G89" s="10">
        <f t="shared" si="7"/>
        <v>0</v>
      </c>
    </row>
    <row r="90" spans="1:7" ht="18" hidden="1" customHeight="1" x14ac:dyDescent="0.3">
      <c r="A90" s="1110"/>
      <c r="B90" s="288"/>
      <c r="C90" s="447">
        <f t="shared" si="9"/>
        <v>0</v>
      </c>
      <c r="D90" s="844"/>
      <c r="E90" s="845"/>
      <c r="G90" s="10">
        <f t="shared" si="7"/>
        <v>0</v>
      </c>
    </row>
    <row r="91" spans="1:7" ht="18" hidden="1" customHeight="1" x14ac:dyDescent="0.3">
      <c r="A91" s="1110"/>
      <c r="B91" s="288"/>
      <c r="C91" s="447">
        <f t="shared" si="9"/>
        <v>0</v>
      </c>
      <c r="D91" s="844"/>
      <c r="E91" s="845"/>
      <c r="G91" s="10">
        <f t="shared" si="7"/>
        <v>0</v>
      </c>
    </row>
    <row r="92" spans="1:7" ht="18" hidden="1" customHeight="1" x14ac:dyDescent="0.3">
      <c r="A92" s="1110"/>
      <c r="B92" s="288"/>
      <c r="C92" s="447">
        <f t="shared" si="9"/>
        <v>0</v>
      </c>
      <c r="D92" s="844"/>
      <c r="E92" s="845"/>
      <c r="G92" s="10">
        <f t="shared" si="7"/>
        <v>0</v>
      </c>
    </row>
    <row r="93" spans="1:7" ht="18" hidden="1" customHeight="1" x14ac:dyDescent="0.3">
      <c r="A93" s="1110"/>
      <c r="B93" s="288"/>
      <c r="C93" s="447">
        <f t="shared" si="9"/>
        <v>0</v>
      </c>
      <c r="D93" s="844"/>
      <c r="E93" s="845"/>
      <c r="G93" s="10">
        <f t="shared" si="7"/>
        <v>0</v>
      </c>
    </row>
    <row r="94" spans="1:7" ht="18" hidden="1" customHeight="1" x14ac:dyDescent="0.3">
      <c r="A94" s="1110"/>
      <c r="B94" s="288"/>
      <c r="C94" s="447">
        <f t="shared" si="9"/>
        <v>0</v>
      </c>
      <c r="D94" s="844"/>
      <c r="E94" s="845"/>
      <c r="G94" s="10">
        <f t="shared" si="7"/>
        <v>0</v>
      </c>
    </row>
    <row r="95" spans="1:7" ht="18" hidden="1" customHeight="1" x14ac:dyDescent="0.3">
      <c r="A95" s="1114"/>
      <c r="B95" s="288" t="s">
        <v>742</v>
      </c>
      <c r="C95" s="447">
        <f>SUM(C85:C94)</f>
        <v>0</v>
      </c>
      <c r="D95" s="447">
        <f>SUM(D85:D94)</f>
        <v>0</v>
      </c>
      <c r="E95" s="447">
        <f>SUM(E85:E94)</f>
        <v>0</v>
      </c>
      <c r="G95" s="10">
        <f t="shared" si="7"/>
        <v>0</v>
      </c>
    </row>
    <row r="96" spans="1:7" ht="18" hidden="1" customHeight="1" x14ac:dyDescent="0.3">
      <c r="A96" s="1112" t="s">
        <v>1094</v>
      </c>
      <c r="B96" s="288"/>
      <c r="C96" s="447">
        <f>SUM(D96:E96)</f>
        <v>0</v>
      </c>
      <c r="D96" s="844"/>
      <c r="E96" s="845"/>
      <c r="G96" s="10">
        <f t="shared" si="7"/>
        <v>0</v>
      </c>
    </row>
    <row r="97" spans="1:7" ht="18" hidden="1" customHeight="1" x14ac:dyDescent="0.3">
      <c r="A97" s="1110"/>
      <c r="B97" s="288"/>
      <c r="C97" s="447">
        <f t="shared" ref="C97:C105" si="10">SUM(D97:E97)</f>
        <v>0</v>
      </c>
      <c r="D97" s="844"/>
      <c r="E97" s="845"/>
      <c r="G97" s="10">
        <f t="shared" si="7"/>
        <v>0</v>
      </c>
    </row>
    <row r="98" spans="1:7" ht="18" hidden="1" customHeight="1" x14ac:dyDescent="0.3">
      <c r="A98" s="1110"/>
      <c r="B98" s="288"/>
      <c r="C98" s="447">
        <f t="shared" si="10"/>
        <v>0</v>
      </c>
      <c r="D98" s="844"/>
      <c r="E98" s="845"/>
      <c r="G98" s="10">
        <f t="shared" si="7"/>
        <v>0</v>
      </c>
    </row>
    <row r="99" spans="1:7" ht="18" hidden="1" customHeight="1" x14ac:dyDescent="0.3">
      <c r="A99" s="1110"/>
      <c r="B99" s="288"/>
      <c r="C99" s="447">
        <f t="shared" si="10"/>
        <v>0</v>
      </c>
      <c r="D99" s="844"/>
      <c r="E99" s="845"/>
      <c r="G99" s="10">
        <f t="shared" si="7"/>
        <v>0</v>
      </c>
    </row>
    <row r="100" spans="1:7" ht="18" hidden="1" customHeight="1" x14ac:dyDescent="0.3">
      <c r="A100" s="1110"/>
      <c r="B100" s="288"/>
      <c r="C100" s="447">
        <f t="shared" si="10"/>
        <v>0</v>
      </c>
      <c r="D100" s="844"/>
      <c r="E100" s="845"/>
      <c r="G100" s="10">
        <f t="shared" si="7"/>
        <v>0</v>
      </c>
    </row>
    <row r="101" spans="1:7" ht="18" hidden="1" customHeight="1" x14ac:dyDescent="0.3">
      <c r="A101" s="1110"/>
      <c r="B101" s="288"/>
      <c r="C101" s="447">
        <f t="shared" si="10"/>
        <v>0</v>
      </c>
      <c r="D101" s="844"/>
      <c r="E101" s="845"/>
      <c r="G101" s="10">
        <f t="shared" si="7"/>
        <v>0</v>
      </c>
    </row>
    <row r="102" spans="1:7" ht="18" hidden="1" customHeight="1" x14ac:dyDescent="0.3">
      <c r="A102" s="1110"/>
      <c r="B102" s="288"/>
      <c r="C102" s="447">
        <f t="shared" si="10"/>
        <v>0</v>
      </c>
      <c r="D102" s="844"/>
      <c r="E102" s="845"/>
      <c r="G102" s="10">
        <f t="shared" si="7"/>
        <v>0</v>
      </c>
    </row>
    <row r="103" spans="1:7" ht="18" hidden="1" customHeight="1" x14ac:dyDescent="0.3">
      <c r="A103" s="1110"/>
      <c r="B103" s="288"/>
      <c r="C103" s="447">
        <f t="shared" si="10"/>
        <v>0</v>
      </c>
      <c r="D103" s="844"/>
      <c r="E103" s="845"/>
      <c r="G103" s="10">
        <f t="shared" si="7"/>
        <v>0</v>
      </c>
    </row>
    <row r="104" spans="1:7" ht="18" hidden="1" customHeight="1" x14ac:dyDescent="0.3">
      <c r="A104" s="1110"/>
      <c r="B104" s="288"/>
      <c r="C104" s="447">
        <f t="shared" si="10"/>
        <v>0</v>
      </c>
      <c r="D104" s="844"/>
      <c r="E104" s="845"/>
      <c r="G104" s="10">
        <f t="shared" si="7"/>
        <v>0</v>
      </c>
    </row>
    <row r="105" spans="1:7" ht="18" hidden="1" customHeight="1" x14ac:dyDescent="0.3">
      <c r="A105" s="1110"/>
      <c r="B105" s="288"/>
      <c r="C105" s="447">
        <f t="shared" si="10"/>
        <v>0</v>
      </c>
      <c r="D105" s="844"/>
      <c r="E105" s="845"/>
      <c r="G105" s="10">
        <f t="shared" si="7"/>
        <v>0</v>
      </c>
    </row>
    <row r="106" spans="1:7" ht="18" hidden="1" customHeight="1" x14ac:dyDescent="0.3">
      <c r="A106" s="1114"/>
      <c r="B106" s="288" t="s">
        <v>742</v>
      </c>
      <c r="C106" s="447">
        <f>SUM(C96:C105)</f>
        <v>0</v>
      </c>
      <c r="D106" s="447">
        <f>SUM(D96:D105)</f>
        <v>0</v>
      </c>
      <c r="E106" s="447">
        <f>SUM(E96:E105)</f>
        <v>0</v>
      </c>
      <c r="G106" s="10">
        <f t="shared" si="7"/>
        <v>0</v>
      </c>
    </row>
    <row r="107" spans="1:7" ht="18" hidden="1" customHeight="1" x14ac:dyDescent="0.3">
      <c r="A107" s="1112" t="s">
        <v>1095</v>
      </c>
      <c r="B107" s="288"/>
      <c r="C107" s="447">
        <f>SUM(D107:E107)</f>
        <v>0</v>
      </c>
      <c r="D107" s="844"/>
      <c r="E107" s="845"/>
      <c r="G107" s="10">
        <f t="shared" si="7"/>
        <v>0</v>
      </c>
    </row>
    <row r="108" spans="1:7" ht="18" hidden="1" customHeight="1" x14ac:dyDescent="0.3">
      <c r="A108" s="1110"/>
      <c r="B108" s="288"/>
      <c r="C108" s="447">
        <f t="shared" ref="C108:C116" si="11">SUM(D108:E108)</f>
        <v>0</v>
      </c>
      <c r="D108" s="844"/>
      <c r="E108" s="845"/>
      <c r="G108" s="10">
        <f t="shared" si="7"/>
        <v>0</v>
      </c>
    </row>
    <row r="109" spans="1:7" ht="18" hidden="1" customHeight="1" x14ac:dyDescent="0.3">
      <c r="A109" s="1110"/>
      <c r="B109" s="288"/>
      <c r="C109" s="447">
        <f t="shared" si="11"/>
        <v>0</v>
      </c>
      <c r="D109" s="844"/>
      <c r="E109" s="845"/>
      <c r="G109" s="10">
        <f t="shared" si="7"/>
        <v>0</v>
      </c>
    </row>
    <row r="110" spans="1:7" ht="18" hidden="1" customHeight="1" x14ac:dyDescent="0.3">
      <c r="A110" s="1110"/>
      <c r="B110" s="288"/>
      <c r="C110" s="447">
        <f t="shared" si="11"/>
        <v>0</v>
      </c>
      <c r="D110" s="844"/>
      <c r="E110" s="845"/>
      <c r="G110" s="10">
        <f t="shared" si="7"/>
        <v>0</v>
      </c>
    </row>
    <row r="111" spans="1:7" ht="18" hidden="1" customHeight="1" x14ac:dyDescent="0.3">
      <c r="A111" s="1110"/>
      <c r="B111" s="288"/>
      <c r="C111" s="447">
        <f t="shared" si="11"/>
        <v>0</v>
      </c>
      <c r="D111" s="844"/>
      <c r="E111" s="845"/>
      <c r="G111" s="10">
        <f t="shared" si="7"/>
        <v>0</v>
      </c>
    </row>
    <row r="112" spans="1:7" ht="18" hidden="1" customHeight="1" x14ac:dyDescent="0.3">
      <c r="A112" s="1110"/>
      <c r="B112" s="288"/>
      <c r="C112" s="447">
        <f t="shared" si="11"/>
        <v>0</v>
      </c>
      <c r="D112" s="844"/>
      <c r="E112" s="845"/>
      <c r="G112" s="10">
        <f t="shared" si="7"/>
        <v>0</v>
      </c>
    </row>
    <row r="113" spans="1:7" ht="18" hidden="1" customHeight="1" x14ac:dyDescent="0.3">
      <c r="A113" s="1110"/>
      <c r="B113" s="288"/>
      <c r="C113" s="447">
        <f t="shared" si="11"/>
        <v>0</v>
      </c>
      <c r="D113" s="844"/>
      <c r="E113" s="845"/>
      <c r="G113" s="10">
        <f t="shared" si="7"/>
        <v>0</v>
      </c>
    </row>
    <row r="114" spans="1:7" ht="18" hidden="1" customHeight="1" x14ac:dyDescent="0.3">
      <c r="A114" s="1110"/>
      <c r="B114" s="288"/>
      <c r="C114" s="447">
        <f t="shared" si="11"/>
        <v>0</v>
      </c>
      <c r="D114" s="844"/>
      <c r="E114" s="845"/>
      <c r="G114" s="10">
        <f t="shared" si="7"/>
        <v>0</v>
      </c>
    </row>
    <row r="115" spans="1:7" ht="18" hidden="1" customHeight="1" x14ac:dyDescent="0.3">
      <c r="A115" s="1110"/>
      <c r="B115" s="288"/>
      <c r="C115" s="447">
        <f t="shared" si="11"/>
        <v>0</v>
      </c>
      <c r="D115" s="844"/>
      <c r="E115" s="845"/>
      <c r="G115" s="10">
        <f t="shared" si="7"/>
        <v>0</v>
      </c>
    </row>
    <row r="116" spans="1:7" ht="18" hidden="1" customHeight="1" x14ac:dyDescent="0.3">
      <c r="A116" s="1110"/>
      <c r="B116" s="288"/>
      <c r="C116" s="447">
        <f t="shared" si="11"/>
        <v>0</v>
      </c>
      <c r="D116" s="844"/>
      <c r="E116" s="845"/>
      <c r="G116" s="10">
        <f t="shared" si="7"/>
        <v>0</v>
      </c>
    </row>
    <row r="117" spans="1:7" ht="18" hidden="1" customHeight="1" x14ac:dyDescent="0.3">
      <c r="A117" s="1114"/>
      <c r="B117" s="288" t="s">
        <v>742</v>
      </c>
      <c r="C117" s="447">
        <f>SUM(C107:C116)</f>
        <v>0</v>
      </c>
      <c r="D117" s="447">
        <f>SUM(D107:D116)</f>
        <v>0</v>
      </c>
      <c r="E117" s="447">
        <f>SUM(E107:E116)</f>
        <v>0</v>
      </c>
      <c r="G117" s="10">
        <f t="shared" si="7"/>
        <v>0</v>
      </c>
    </row>
    <row r="118" spans="1:7" ht="112.5" x14ac:dyDescent="0.3">
      <c r="A118" s="1112" t="s">
        <v>1096</v>
      </c>
      <c r="B118" s="79" t="s">
        <v>1293</v>
      </c>
      <c r="C118" s="1062">
        <f>D118+E118</f>
        <v>400000</v>
      </c>
      <c r="D118" s="1062"/>
      <c r="E118" s="1062">
        <v>400000</v>
      </c>
      <c r="G118" s="10">
        <f t="shared" si="7"/>
        <v>800000</v>
      </c>
    </row>
    <row r="119" spans="1:7" ht="18" hidden="1" customHeight="1" x14ac:dyDescent="0.3">
      <c r="A119" s="1110"/>
      <c r="B119" s="288"/>
      <c r="C119" s="447">
        <f t="shared" ref="C119:C127" si="12">SUM(D119:E119)</f>
        <v>0</v>
      </c>
      <c r="D119" s="844"/>
      <c r="E119" s="845"/>
      <c r="G119" s="10">
        <f t="shared" si="7"/>
        <v>0</v>
      </c>
    </row>
    <row r="120" spans="1:7" ht="18" hidden="1" customHeight="1" x14ac:dyDescent="0.3">
      <c r="A120" s="1110"/>
      <c r="B120" s="288"/>
      <c r="C120" s="447">
        <f t="shared" si="12"/>
        <v>0</v>
      </c>
      <c r="D120" s="844"/>
      <c r="E120" s="845"/>
      <c r="G120" s="10">
        <f t="shared" si="7"/>
        <v>0</v>
      </c>
    </row>
    <row r="121" spans="1:7" ht="18" hidden="1" customHeight="1" x14ac:dyDescent="0.3">
      <c r="A121" s="1110"/>
      <c r="B121" s="288"/>
      <c r="C121" s="447">
        <f t="shared" si="12"/>
        <v>0</v>
      </c>
      <c r="D121" s="844"/>
      <c r="E121" s="845"/>
      <c r="G121" s="10">
        <f t="shared" si="7"/>
        <v>0</v>
      </c>
    </row>
    <row r="122" spans="1:7" ht="18" hidden="1" customHeight="1" x14ac:dyDescent="0.3">
      <c r="A122" s="1110"/>
      <c r="B122" s="288"/>
      <c r="C122" s="447">
        <f t="shared" si="12"/>
        <v>0</v>
      </c>
      <c r="D122" s="844"/>
      <c r="E122" s="845"/>
      <c r="G122" s="10">
        <f t="shared" si="7"/>
        <v>0</v>
      </c>
    </row>
    <row r="123" spans="1:7" ht="18" hidden="1" customHeight="1" x14ac:dyDescent="0.3">
      <c r="A123" s="1110"/>
      <c r="B123" s="288"/>
      <c r="C123" s="447">
        <f t="shared" si="12"/>
        <v>0</v>
      </c>
      <c r="D123" s="844"/>
      <c r="E123" s="845"/>
      <c r="G123" s="10">
        <f t="shared" si="7"/>
        <v>0</v>
      </c>
    </row>
    <row r="124" spans="1:7" ht="18" hidden="1" customHeight="1" x14ac:dyDescent="0.3">
      <c r="A124" s="1110"/>
      <c r="B124" s="288"/>
      <c r="C124" s="447">
        <f t="shared" si="12"/>
        <v>0</v>
      </c>
      <c r="D124" s="844"/>
      <c r="E124" s="845"/>
      <c r="G124" s="10">
        <f t="shared" si="7"/>
        <v>0</v>
      </c>
    </row>
    <row r="125" spans="1:7" ht="18" hidden="1" customHeight="1" x14ac:dyDescent="0.3">
      <c r="A125" s="1110"/>
      <c r="B125" s="288"/>
      <c r="C125" s="447">
        <f t="shared" si="12"/>
        <v>0</v>
      </c>
      <c r="D125" s="844"/>
      <c r="E125" s="845"/>
      <c r="G125" s="10">
        <f t="shared" si="7"/>
        <v>0</v>
      </c>
    </row>
    <row r="126" spans="1:7" ht="18" hidden="1" customHeight="1" x14ac:dyDescent="0.3">
      <c r="A126" s="1110"/>
      <c r="B126" s="288"/>
      <c r="C126" s="447">
        <f t="shared" si="12"/>
        <v>0</v>
      </c>
      <c r="D126" s="844"/>
      <c r="E126" s="845"/>
      <c r="G126" s="10">
        <f t="shared" si="7"/>
        <v>0</v>
      </c>
    </row>
    <row r="127" spans="1:7" ht="18" hidden="1" customHeight="1" x14ac:dyDescent="0.3">
      <c r="A127" s="1110"/>
      <c r="B127" s="288"/>
      <c r="C127" s="447">
        <f t="shared" si="12"/>
        <v>0</v>
      </c>
      <c r="D127" s="844"/>
      <c r="E127" s="845"/>
      <c r="G127" s="10">
        <f t="shared" si="7"/>
        <v>0</v>
      </c>
    </row>
    <row r="128" spans="1:7" ht="18" customHeight="1" x14ac:dyDescent="0.3">
      <c r="A128" s="1114"/>
      <c r="B128" s="288" t="s">
        <v>742</v>
      </c>
      <c r="C128" s="447">
        <f>SUM(C118:C127)</f>
        <v>400000</v>
      </c>
      <c r="D128" s="447">
        <f>SUM(D118:D127)</f>
        <v>0</v>
      </c>
      <c r="E128" s="447">
        <f>SUM(E118:E127)</f>
        <v>400000</v>
      </c>
      <c r="G128" s="10">
        <f t="shared" si="7"/>
        <v>800000</v>
      </c>
    </row>
    <row r="129" spans="1:7" ht="18" hidden="1" customHeight="1" x14ac:dyDescent="0.3">
      <c r="A129" s="1112" t="s">
        <v>1097</v>
      </c>
      <c r="B129" s="288"/>
      <c r="C129" s="447">
        <f>SUM(D129:E129)</f>
        <v>0</v>
      </c>
      <c r="D129" s="844"/>
      <c r="E129" s="845"/>
      <c r="G129" s="10">
        <f t="shared" si="7"/>
        <v>0</v>
      </c>
    </row>
    <row r="130" spans="1:7" ht="18" hidden="1" customHeight="1" x14ac:dyDescent="0.3">
      <c r="A130" s="1110"/>
      <c r="B130" s="288"/>
      <c r="C130" s="447">
        <f t="shared" ref="C130:C138" si="13">SUM(D130:E130)</f>
        <v>0</v>
      </c>
      <c r="D130" s="844"/>
      <c r="E130" s="845"/>
      <c r="G130" s="10">
        <f t="shared" si="7"/>
        <v>0</v>
      </c>
    </row>
    <row r="131" spans="1:7" ht="18" hidden="1" customHeight="1" x14ac:dyDescent="0.3">
      <c r="A131" s="1110"/>
      <c r="B131" s="288"/>
      <c r="C131" s="447">
        <f t="shared" si="13"/>
        <v>0</v>
      </c>
      <c r="D131" s="844"/>
      <c r="E131" s="845"/>
      <c r="G131" s="10">
        <f t="shared" si="7"/>
        <v>0</v>
      </c>
    </row>
    <row r="132" spans="1:7" ht="18" hidden="1" customHeight="1" x14ac:dyDescent="0.3">
      <c r="A132" s="1110"/>
      <c r="B132" s="288"/>
      <c r="C132" s="447">
        <f t="shared" si="13"/>
        <v>0</v>
      </c>
      <c r="D132" s="844"/>
      <c r="E132" s="845"/>
      <c r="G132" s="10">
        <f t="shared" si="7"/>
        <v>0</v>
      </c>
    </row>
    <row r="133" spans="1:7" ht="18" hidden="1" customHeight="1" x14ac:dyDescent="0.3">
      <c r="A133" s="1110"/>
      <c r="B133" s="288"/>
      <c r="C133" s="447">
        <f t="shared" si="13"/>
        <v>0</v>
      </c>
      <c r="D133" s="844"/>
      <c r="E133" s="845"/>
      <c r="G133" s="10">
        <f t="shared" si="7"/>
        <v>0</v>
      </c>
    </row>
    <row r="134" spans="1:7" ht="18" hidden="1" customHeight="1" x14ac:dyDescent="0.3">
      <c r="A134" s="1110"/>
      <c r="B134" s="288"/>
      <c r="C134" s="447">
        <f t="shared" si="13"/>
        <v>0</v>
      </c>
      <c r="D134" s="844"/>
      <c r="E134" s="845"/>
      <c r="G134" s="10">
        <f t="shared" si="7"/>
        <v>0</v>
      </c>
    </row>
    <row r="135" spans="1:7" ht="18" hidden="1" customHeight="1" x14ac:dyDescent="0.3">
      <c r="A135" s="1110"/>
      <c r="B135" s="288"/>
      <c r="C135" s="447">
        <f t="shared" si="13"/>
        <v>0</v>
      </c>
      <c r="D135" s="844"/>
      <c r="E135" s="845"/>
      <c r="G135" s="10">
        <f t="shared" si="7"/>
        <v>0</v>
      </c>
    </row>
    <row r="136" spans="1:7" ht="18" hidden="1" customHeight="1" x14ac:dyDescent="0.3">
      <c r="A136" s="1110"/>
      <c r="B136" s="288"/>
      <c r="C136" s="447">
        <f t="shared" si="13"/>
        <v>0</v>
      </c>
      <c r="D136" s="844"/>
      <c r="E136" s="845"/>
      <c r="G136" s="10">
        <f t="shared" si="7"/>
        <v>0</v>
      </c>
    </row>
    <row r="137" spans="1:7" ht="18" hidden="1" customHeight="1" x14ac:dyDescent="0.3">
      <c r="A137" s="1110"/>
      <c r="B137" s="288"/>
      <c r="C137" s="447">
        <f t="shared" si="13"/>
        <v>0</v>
      </c>
      <c r="D137" s="844"/>
      <c r="E137" s="845"/>
      <c r="G137" s="10">
        <f t="shared" ref="G137:G200" si="14">SUM(C137:E137)</f>
        <v>0</v>
      </c>
    </row>
    <row r="138" spans="1:7" ht="18" hidden="1" customHeight="1" x14ac:dyDescent="0.3">
      <c r="A138" s="1110"/>
      <c r="B138" s="288"/>
      <c r="C138" s="447">
        <f t="shared" si="13"/>
        <v>0</v>
      </c>
      <c r="D138" s="844"/>
      <c r="E138" s="845"/>
      <c r="G138" s="10">
        <f t="shared" si="14"/>
        <v>0</v>
      </c>
    </row>
    <row r="139" spans="1:7" ht="18" hidden="1" customHeight="1" x14ac:dyDescent="0.3">
      <c r="A139" s="1114"/>
      <c r="B139" s="288" t="s">
        <v>742</v>
      </c>
      <c r="C139" s="447">
        <f>SUM(C129:C138)</f>
        <v>0</v>
      </c>
      <c r="D139" s="447">
        <f>SUM(D129:D138)</f>
        <v>0</v>
      </c>
      <c r="E139" s="447">
        <f>SUM(E129:E138)</f>
        <v>0</v>
      </c>
      <c r="G139" s="10">
        <f t="shared" si="14"/>
        <v>0</v>
      </c>
    </row>
    <row r="140" spans="1:7" ht="18" hidden="1" customHeight="1" x14ac:dyDescent="0.3">
      <c r="A140" s="1112" t="s">
        <v>1098</v>
      </c>
      <c r="B140" s="288"/>
      <c r="C140" s="447">
        <f>SUM(D140:E140)</f>
        <v>0</v>
      </c>
      <c r="D140" s="844"/>
      <c r="E140" s="845"/>
      <c r="G140" s="10">
        <f t="shared" si="14"/>
        <v>0</v>
      </c>
    </row>
    <row r="141" spans="1:7" ht="18" hidden="1" customHeight="1" x14ac:dyDescent="0.3">
      <c r="A141" s="1110"/>
      <c r="B141" s="288"/>
      <c r="C141" s="447">
        <f t="shared" ref="C141:C149" si="15">SUM(D141:E141)</f>
        <v>0</v>
      </c>
      <c r="D141" s="844"/>
      <c r="E141" s="845"/>
      <c r="G141" s="10">
        <f t="shared" si="14"/>
        <v>0</v>
      </c>
    </row>
    <row r="142" spans="1:7" ht="18" hidden="1" customHeight="1" x14ac:dyDescent="0.3">
      <c r="A142" s="1110"/>
      <c r="B142" s="288"/>
      <c r="C142" s="447">
        <f t="shared" si="15"/>
        <v>0</v>
      </c>
      <c r="D142" s="844"/>
      <c r="E142" s="845"/>
      <c r="G142" s="10">
        <f t="shared" si="14"/>
        <v>0</v>
      </c>
    </row>
    <row r="143" spans="1:7" ht="18" hidden="1" customHeight="1" x14ac:dyDescent="0.3">
      <c r="A143" s="1110"/>
      <c r="B143" s="288"/>
      <c r="C143" s="447">
        <f t="shared" si="15"/>
        <v>0</v>
      </c>
      <c r="D143" s="844"/>
      <c r="E143" s="845"/>
      <c r="G143" s="10">
        <f t="shared" si="14"/>
        <v>0</v>
      </c>
    </row>
    <row r="144" spans="1:7" ht="18" hidden="1" customHeight="1" x14ac:dyDescent="0.3">
      <c r="A144" s="1110"/>
      <c r="B144" s="288"/>
      <c r="C144" s="447">
        <f t="shared" si="15"/>
        <v>0</v>
      </c>
      <c r="D144" s="844"/>
      <c r="E144" s="845"/>
      <c r="G144" s="10">
        <f t="shared" si="14"/>
        <v>0</v>
      </c>
    </row>
    <row r="145" spans="1:7" ht="18" hidden="1" customHeight="1" x14ac:dyDescent="0.3">
      <c r="A145" s="1110"/>
      <c r="B145" s="288"/>
      <c r="C145" s="447">
        <f t="shared" si="15"/>
        <v>0</v>
      </c>
      <c r="D145" s="844"/>
      <c r="E145" s="845"/>
      <c r="G145" s="10">
        <f t="shared" si="14"/>
        <v>0</v>
      </c>
    </row>
    <row r="146" spans="1:7" ht="18" hidden="1" customHeight="1" x14ac:dyDescent="0.3">
      <c r="A146" s="1110"/>
      <c r="B146" s="288"/>
      <c r="C146" s="447">
        <f t="shared" si="15"/>
        <v>0</v>
      </c>
      <c r="D146" s="844"/>
      <c r="E146" s="845"/>
      <c r="G146" s="10">
        <f t="shared" si="14"/>
        <v>0</v>
      </c>
    </row>
    <row r="147" spans="1:7" ht="18" hidden="1" customHeight="1" x14ac:dyDescent="0.3">
      <c r="A147" s="1110"/>
      <c r="B147" s="288"/>
      <c r="C147" s="447">
        <f t="shared" si="15"/>
        <v>0</v>
      </c>
      <c r="D147" s="844"/>
      <c r="E147" s="845"/>
      <c r="G147" s="10">
        <f t="shared" si="14"/>
        <v>0</v>
      </c>
    </row>
    <row r="148" spans="1:7" ht="18" hidden="1" customHeight="1" x14ac:dyDescent="0.3">
      <c r="A148" s="1110"/>
      <c r="B148" s="288"/>
      <c r="C148" s="447">
        <f t="shared" si="15"/>
        <v>0</v>
      </c>
      <c r="D148" s="844"/>
      <c r="E148" s="845"/>
      <c r="G148" s="10">
        <f t="shared" si="14"/>
        <v>0</v>
      </c>
    </row>
    <row r="149" spans="1:7" ht="18" hidden="1" customHeight="1" x14ac:dyDescent="0.3">
      <c r="A149" s="1110"/>
      <c r="B149" s="288"/>
      <c r="C149" s="447">
        <f t="shared" si="15"/>
        <v>0</v>
      </c>
      <c r="D149" s="844"/>
      <c r="E149" s="845"/>
      <c r="G149" s="10">
        <f t="shared" si="14"/>
        <v>0</v>
      </c>
    </row>
    <row r="150" spans="1:7" ht="18" hidden="1" customHeight="1" x14ac:dyDescent="0.3">
      <c r="A150" s="1114"/>
      <c r="B150" s="288" t="s">
        <v>742</v>
      </c>
      <c r="C150" s="447">
        <f>SUM(C140:C149)</f>
        <v>0</v>
      </c>
      <c r="D150" s="447">
        <f>SUM(D140:D149)</f>
        <v>0</v>
      </c>
      <c r="E150" s="447">
        <f>SUM(E140:E149)</f>
        <v>0</v>
      </c>
      <c r="G150" s="10">
        <f t="shared" si="14"/>
        <v>0</v>
      </c>
    </row>
    <row r="151" spans="1:7" ht="18" hidden="1" customHeight="1" x14ac:dyDescent="0.3">
      <c r="A151" s="1112" t="s">
        <v>1099</v>
      </c>
      <c r="B151" s="288"/>
      <c r="C151" s="447">
        <f>SUM(D151:E151)</f>
        <v>0</v>
      </c>
      <c r="D151" s="844"/>
      <c r="E151" s="845"/>
      <c r="G151" s="10">
        <f t="shared" si="14"/>
        <v>0</v>
      </c>
    </row>
    <row r="152" spans="1:7" ht="18" hidden="1" customHeight="1" x14ac:dyDescent="0.3">
      <c r="A152" s="1110"/>
      <c r="B152" s="288"/>
      <c r="C152" s="447">
        <f t="shared" ref="C152:C160" si="16">SUM(D152:E152)</f>
        <v>0</v>
      </c>
      <c r="D152" s="844"/>
      <c r="E152" s="845"/>
      <c r="G152" s="10">
        <f t="shared" si="14"/>
        <v>0</v>
      </c>
    </row>
    <row r="153" spans="1:7" ht="18" hidden="1" customHeight="1" x14ac:dyDescent="0.3">
      <c r="A153" s="1110"/>
      <c r="B153" s="288"/>
      <c r="C153" s="447">
        <f t="shared" si="16"/>
        <v>0</v>
      </c>
      <c r="D153" s="844"/>
      <c r="E153" s="845"/>
      <c r="G153" s="10">
        <f t="shared" si="14"/>
        <v>0</v>
      </c>
    </row>
    <row r="154" spans="1:7" ht="18" hidden="1" customHeight="1" x14ac:dyDescent="0.3">
      <c r="A154" s="1110"/>
      <c r="B154" s="288"/>
      <c r="C154" s="447">
        <f t="shared" si="16"/>
        <v>0</v>
      </c>
      <c r="D154" s="844"/>
      <c r="E154" s="845"/>
      <c r="G154" s="10">
        <f t="shared" si="14"/>
        <v>0</v>
      </c>
    </row>
    <row r="155" spans="1:7" ht="18" hidden="1" customHeight="1" x14ac:dyDescent="0.3">
      <c r="A155" s="1110"/>
      <c r="B155" s="288"/>
      <c r="C155" s="447">
        <f t="shared" si="16"/>
        <v>0</v>
      </c>
      <c r="D155" s="844"/>
      <c r="E155" s="845"/>
      <c r="G155" s="10">
        <f t="shared" si="14"/>
        <v>0</v>
      </c>
    </row>
    <row r="156" spans="1:7" ht="18" hidden="1" customHeight="1" x14ac:dyDescent="0.3">
      <c r="A156" s="1110"/>
      <c r="B156" s="288"/>
      <c r="C156" s="447">
        <f t="shared" si="16"/>
        <v>0</v>
      </c>
      <c r="D156" s="844"/>
      <c r="E156" s="845"/>
      <c r="G156" s="10">
        <f t="shared" si="14"/>
        <v>0</v>
      </c>
    </row>
    <row r="157" spans="1:7" ht="18" hidden="1" customHeight="1" x14ac:dyDescent="0.3">
      <c r="A157" s="1110"/>
      <c r="B157" s="288"/>
      <c r="C157" s="447">
        <f t="shared" si="16"/>
        <v>0</v>
      </c>
      <c r="D157" s="844"/>
      <c r="E157" s="845"/>
      <c r="G157" s="10">
        <f t="shared" si="14"/>
        <v>0</v>
      </c>
    </row>
    <row r="158" spans="1:7" ht="18" hidden="1" customHeight="1" x14ac:dyDescent="0.3">
      <c r="A158" s="1110"/>
      <c r="B158" s="288"/>
      <c r="C158" s="447">
        <f t="shared" si="16"/>
        <v>0</v>
      </c>
      <c r="D158" s="844"/>
      <c r="E158" s="845"/>
      <c r="G158" s="10">
        <f t="shared" si="14"/>
        <v>0</v>
      </c>
    </row>
    <row r="159" spans="1:7" ht="18" hidden="1" customHeight="1" x14ac:dyDescent="0.3">
      <c r="A159" s="1110"/>
      <c r="B159" s="288"/>
      <c r="C159" s="447">
        <f t="shared" si="16"/>
        <v>0</v>
      </c>
      <c r="D159" s="844"/>
      <c r="E159" s="845"/>
      <c r="G159" s="10">
        <f t="shared" si="14"/>
        <v>0</v>
      </c>
    </row>
    <row r="160" spans="1:7" ht="18" hidden="1" customHeight="1" x14ac:dyDescent="0.3">
      <c r="A160" s="1110"/>
      <c r="B160" s="288"/>
      <c r="C160" s="447">
        <f t="shared" si="16"/>
        <v>0</v>
      </c>
      <c r="D160" s="844"/>
      <c r="E160" s="845"/>
      <c r="G160" s="10">
        <f t="shared" si="14"/>
        <v>0</v>
      </c>
    </row>
    <row r="161" spans="1:7" ht="18" hidden="1" customHeight="1" x14ac:dyDescent="0.3">
      <c r="A161" s="1114"/>
      <c r="B161" s="288" t="s">
        <v>742</v>
      </c>
      <c r="C161" s="447">
        <f>SUM(C151:C160)</f>
        <v>0</v>
      </c>
      <c r="D161" s="447">
        <f>SUM(D151:D160)</f>
        <v>0</v>
      </c>
      <c r="E161" s="447">
        <f>SUM(E151:E160)</f>
        <v>0</v>
      </c>
      <c r="G161" s="10">
        <f t="shared" si="14"/>
        <v>0</v>
      </c>
    </row>
    <row r="162" spans="1:7" ht="18" hidden="1" customHeight="1" x14ac:dyDescent="0.3">
      <c r="A162" s="1112" t="s">
        <v>1100</v>
      </c>
      <c r="B162" s="288"/>
      <c r="C162" s="447">
        <f>SUM(D162:E162)</f>
        <v>0</v>
      </c>
      <c r="D162" s="844"/>
      <c r="E162" s="845"/>
      <c r="G162" s="10">
        <f t="shared" si="14"/>
        <v>0</v>
      </c>
    </row>
    <row r="163" spans="1:7" ht="18" hidden="1" customHeight="1" x14ac:dyDescent="0.3">
      <c r="A163" s="1110"/>
      <c r="B163" s="288"/>
      <c r="C163" s="447">
        <f t="shared" ref="C163:C171" si="17">SUM(D163:E163)</f>
        <v>0</v>
      </c>
      <c r="D163" s="844"/>
      <c r="E163" s="845"/>
      <c r="G163" s="10">
        <f t="shared" si="14"/>
        <v>0</v>
      </c>
    </row>
    <row r="164" spans="1:7" ht="18" hidden="1" customHeight="1" x14ac:dyDescent="0.3">
      <c r="A164" s="1110"/>
      <c r="B164" s="288"/>
      <c r="C164" s="447">
        <f t="shared" si="17"/>
        <v>0</v>
      </c>
      <c r="D164" s="844"/>
      <c r="E164" s="845"/>
      <c r="G164" s="10">
        <f t="shared" si="14"/>
        <v>0</v>
      </c>
    </row>
    <row r="165" spans="1:7" ht="18" hidden="1" customHeight="1" x14ac:dyDescent="0.3">
      <c r="A165" s="1110"/>
      <c r="B165" s="288"/>
      <c r="C165" s="447">
        <f t="shared" si="17"/>
        <v>0</v>
      </c>
      <c r="D165" s="844"/>
      <c r="E165" s="845"/>
      <c r="G165" s="10">
        <f t="shared" si="14"/>
        <v>0</v>
      </c>
    </row>
    <row r="166" spans="1:7" ht="18" hidden="1" customHeight="1" x14ac:dyDescent="0.3">
      <c r="A166" s="1110"/>
      <c r="B166" s="288"/>
      <c r="C166" s="447">
        <f t="shared" si="17"/>
        <v>0</v>
      </c>
      <c r="D166" s="844"/>
      <c r="E166" s="845"/>
      <c r="G166" s="10">
        <f t="shared" si="14"/>
        <v>0</v>
      </c>
    </row>
    <row r="167" spans="1:7" ht="18" hidden="1" customHeight="1" x14ac:dyDescent="0.3">
      <c r="A167" s="1110"/>
      <c r="B167" s="288"/>
      <c r="C167" s="447">
        <f t="shared" si="17"/>
        <v>0</v>
      </c>
      <c r="D167" s="844"/>
      <c r="E167" s="845"/>
      <c r="G167" s="10">
        <f t="shared" si="14"/>
        <v>0</v>
      </c>
    </row>
    <row r="168" spans="1:7" ht="18" hidden="1" customHeight="1" x14ac:dyDescent="0.3">
      <c r="A168" s="1110"/>
      <c r="B168" s="288"/>
      <c r="C168" s="447">
        <f t="shared" si="17"/>
        <v>0</v>
      </c>
      <c r="D168" s="844"/>
      <c r="E168" s="845"/>
      <c r="G168" s="10">
        <f t="shared" si="14"/>
        <v>0</v>
      </c>
    </row>
    <row r="169" spans="1:7" ht="18" hidden="1" customHeight="1" x14ac:dyDescent="0.3">
      <c r="A169" s="1110"/>
      <c r="B169" s="288"/>
      <c r="C169" s="447">
        <f t="shared" si="17"/>
        <v>0</v>
      </c>
      <c r="D169" s="844"/>
      <c r="E169" s="845"/>
      <c r="G169" s="10">
        <f t="shared" si="14"/>
        <v>0</v>
      </c>
    </row>
    <row r="170" spans="1:7" ht="18" hidden="1" customHeight="1" x14ac:dyDescent="0.3">
      <c r="A170" s="1110"/>
      <c r="B170" s="288"/>
      <c r="C170" s="447">
        <f t="shared" si="17"/>
        <v>0</v>
      </c>
      <c r="D170" s="844"/>
      <c r="E170" s="845"/>
      <c r="G170" s="10">
        <f t="shared" si="14"/>
        <v>0</v>
      </c>
    </row>
    <row r="171" spans="1:7" ht="18" hidden="1" customHeight="1" x14ac:dyDescent="0.3">
      <c r="A171" s="1110"/>
      <c r="B171" s="288"/>
      <c r="C171" s="447">
        <f t="shared" si="17"/>
        <v>0</v>
      </c>
      <c r="D171" s="844"/>
      <c r="E171" s="845"/>
      <c r="G171" s="10">
        <f t="shared" si="14"/>
        <v>0</v>
      </c>
    </row>
    <row r="172" spans="1:7" ht="18" hidden="1" customHeight="1" x14ac:dyDescent="0.3">
      <c r="A172" s="1114"/>
      <c r="B172" s="288" t="s">
        <v>742</v>
      </c>
      <c r="C172" s="447">
        <f>SUM(C162:C171)</f>
        <v>0</v>
      </c>
      <c r="D172" s="447">
        <f>SUM(D162:D171)</f>
        <v>0</v>
      </c>
      <c r="E172" s="447">
        <f>SUM(E162:E171)</f>
        <v>0</v>
      </c>
      <c r="G172" s="10">
        <f t="shared" si="14"/>
        <v>0</v>
      </c>
    </row>
    <row r="173" spans="1:7" ht="18" hidden="1" customHeight="1" x14ac:dyDescent="0.3">
      <c r="A173" s="1112" t="s">
        <v>1101</v>
      </c>
      <c r="B173" s="288"/>
      <c r="C173" s="447">
        <f>SUM(D173:E173)</f>
        <v>0</v>
      </c>
      <c r="D173" s="844"/>
      <c r="E173" s="845"/>
      <c r="G173" s="10">
        <f t="shared" si="14"/>
        <v>0</v>
      </c>
    </row>
    <row r="174" spans="1:7" ht="18" hidden="1" customHeight="1" x14ac:dyDescent="0.3">
      <c r="A174" s="1110"/>
      <c r="B174" s="288"/>
      <c r="C174" s="447">
        <f t="shared" ref="C174:C182" si="18">SUM(D174:E174)</f>
        <v>0</v>
      </c>
      <c r="D174" s="844"/>
      <c r="E174" s="845"/>
      <c r="G174" s="10">
        <f t="shared" si="14"/>
        <v>0</v>
      </c>
    </row>
    <row r="175" spans="1:7" ht="18" hidden="1" customHeight="1" x14ac:dyDescent="0.3">
      <c r="A175" s="1110"/>
      <c r="B175" s="288"/>
      <c r="C175" s="447">
        <f t="shared" si="18"/>
        <v>0</v>
      </c>
      <c r="D175" s="844"/>
      <c r="E175" s="845"/>
      <c r="G175" s="10">
        <f t="shared" si="14"/>
        <v>0</v>
      </c>
    </row>
    <row r="176" spans="1:7" ht="18" hidden="1" customHeight="1" x14ac:dyDescent="0.3">
      <c r="A176" s="1110"/>
      <c r="B176" s="288"/>
      <c r="C176" s="447">
        <f t="shared" si="18"/>
        <v>0</v>
      </c>
      <c r="D176" s="844"/>
      <c r="E176" s="845"/>
      <c r="G176" s="10">
        <f t="shared" si="14"/>
        <v>0</v>
      </c>
    </row>
    <row r="177" spans="1:7" ht="18" hidden="1" customHeight="1" x14ac:dyDescent="0.3">
      <c r="A177" s="1110"/>
      <c r="B177" s="288"/>
      <c r="C177" s="447">
        <f t="shared" si="18"/>
        <v>0</v>
      </c>
      <c r="D177" s="844"/>
      <c r="E177" s="845"/>
      <c r="G177" s="10">
        <f t="shared" si="14"/>
        <v>0</v>
      </c>
    </row>
    <row r="178" spans="1:7" ht="18" hidden="1" customHeight="1" x14ac:dyDescent="0.3">
      <c r="A178" s="1110"/>
      <c r="B178" s="288"/>
      <c r="C178" s="447">
        <f t="shared" si="18"/>
        <v>0</v>
      </c>
      <c r="D178" s="844"/>
      <c r="E178" s="845"/>
      <c r="G178" s="10">
        <f t="shared" si="14"/>
        <v>0</v>
      </c>
    </row>
    <row r="179" spans="1:7" ht="18" hidden="1" customHeight="1" x14ac:dyDescent="0.3">
      <c r="A179" s="1110"/>
      <c r="B179" s="288"/>
      <c r="C179" s="447">
        <f t="shared" si="18"/>
        <v>0</v>
      </c>
      <c r="D179" s="844"/>
      <c r="E179" s="845"/>
      <c r="G179" s="10">
        <f t="shared" si="14"/>
        <v>0</v>
      </c>
    </row>
    <row r="180" spans="1:7" ht="18" hidden="1" customHeight="1" x14ac:dyDescent="0.3">
      <c r="A180" s="1110"/>
      <c r="B180" s="288"/>
      <c r="C180" s="447">
        <f t="shared" si="18"/>
        <v>0</v>
      </c>
      <c r="D180" s="844"/>
      <c r="E180" s="845"/>
      <c r="G180" s="10">
        <f t="shared" si="14"/>
        <v>0</v>
      </c>
    </row>
    <row r="181" spans="1:7" ht="18" hidden="1" customHeight="1" x14ac:dyDescent="0.3">
      <c r="A181" s="1110"/>
      <c r="B181" s="288"/>
      <c r="C181" s="447">
        <f t="shared" si="18"/>
        <v>0</v>
      </c>
      <c r="D181" s="844"/>
      <c r="E181" s="845"/>
      <c r="G181" s="10">
        <f t="shared" si="14"/>
        <v>0</v>
      </c>
    </row>
    <row r="182" spans="1:7" ht="18" hidden="1" customHeight="1" x14ac:dyDescent="0.3">
      <c r="A182" s="1110"/>
      <c r="B182" s="288"/>
      <c r="C182" s="447">
        <f t="shared" si="18"/>
        <v>0</v>
      </c>
      <c r="D182" s="844"/>
      <c r="E182" s="845"/>
      <c r="G182" s="10">
        <f t="shared" si="14"/>
        <v>0</v>
      </c>
    </row>
    <row r="183" spans="1:7" ht="18" hidden="1" customHeight="1" x14ac:dyDescent="0.3">
      <c r="A183" s="1114"/>
      <c r="B183" s="288" t="s">
        <v>742</v>
      </c>
      <c r="C183" s="447">
        <f>SUM(C173:C182)</f>
        <v>0</v>
      </c>
      <c r="D183" s="447">
        <f>SUM(D173:D182)</f>
        <v>0</v>
      </c>
      <c r="E183" s="447">
        <f>SUM(E173:E182)</f>
        <v>0</v>
      </c>
      <c r="G183" s="10">
        <f t="shared" si="14"/>
        <v>0</v>
      </c>
    </row>
    <row r="184" spans="1:7" ht="18" hidden="1" customHeight="1" x14ac:dyDescent="0.3">
      <c r="A184" s="1112" t="s">
        <v>1102</v>
      </c>
      <c r="B184" s="288"/>
      <c r="C184" s="447">
        <f>SUM(D184:E184)</f>
        <v>0</v>
      </c>
      <c r="D184" s="844"/>
      <c r="E184" s="845"/>
      <c r="G184" s="10">
        <f t="shared" si="14"/>
        <v>0</v>
      </c>
    </row>
    <row r="185" spans="1:7" ht="18" hidden="1" customHeight="1" x14ac:dyDescent="0.3">
      <c r="A185" s="1110"/>
      <c r="B185" s="288"/>
      <c r="C185" s="447">
        <f t="shared" ref="C185:C193" si="19">SUM(D185:E185)</f>
        <v>0</v>
      </c>
      <c r="D185" s="844"/>
      <c r="E185" s="845"/>
      <c r="G185" s="10">
        <f t="shared" si="14"/>
        <v>0</v>
      </c>
    </row>
    <row r="186" spans="1:7" ht="18" hidden="1" customHeight="1" x14ac:dyDescent="0.3">
      <c r="A186" s="1110"/>
      <c r="B186" s="288"/>
      <c r="C186" s="447">
        <f t="shared" si="19"/>
        <v>0</v>
      </c>
      <c r="D186" s="844"/>
      <c r="E186" s="845"/>
      <c r="G186" s="10">
        <f t="shared" si="14"/>
        <v>0</v>
      </c>
    </row>
    <row r="187" spans="1:7" ht="18" hidden="1" customHeight="1" x14ac:dyDescent="0.3">
      <c r="A187" s="1110"/>
      <c r="B187" s="288"/>
      <c r="C187" s="447">
        <f t="shared" si="19"/>
        <v>0</v>
      </c>
      <c r="D187" s="844"/>
      <c r="E187" s="845"/>
      <c r="G187" s="10">
        <f t="shared" si="14"/>
        <v>0</v>
      </c>
    </row>
    <row r="188" spans="1:7" ht="18" hidden="1" customHeight="1" x14ac:dyDescent="0.3">
      <c r="A188" s="1110"/>
      <c r="B188" s="288"/>
      <c r="C188" s="447">
        <f t="shared" si="19"/>
        <v>0</v>
      </c>
      <c r="D188" s="844"/>
      <c r="E188" s="845"/>
      <c r="G188" s="10">
        <f t="shared" si="14"/>
        <v>0</v>
      </c>
    </row>
    <row r="189" spans="1:7" ht="18" hidden="1" customHeight="1" x14ac:dyDescent="0.3">
      <c r="A189" s="1110"/>
      <c r="B189" s="288"/>
      <c r="C189" s="447">
        <f t="shared" si="19"/>
        <v>0</v>
      </c>
      <c r="D189" s="844"/>
      <c r="E189" s="845"/>
      <c r="G189" s="10">
        <f t="shared" si="14"/>
        <v>0</v>
      </c>
    </row>
    <row r="190" spans="1:7" ht="18" hidden="1" customHeight="1" x14ac:dyDescent="0.3">
      <c r="A190" s="1110"/>
      <c r="B190" s="288"/>
      <c r="C190" s="447">
        <f t="shared" si="19"/>
        <v>0</v>
      </c>
      <c r="D190" s="844"/>
      <c r="E190" s="845"/>
      <c r="G190" s="10">
        <f t="shared" si="14"/>
        <v>0</v>
      </c>
    </row>
    <row r="191" spans="1:7" ht="18" hidden="1" customHeight="1" x14ac:dyDescent="0.3">
      <c r="A191" s="1110"/>
      <c r="B191" s="288"/>
      <c r="C191" s="447">
        <f t="shared" si="19"/>
        <v>0</v>
      </c>
      <c r="D191" s="844"/>
      <c r="E191" s="845"/>
      <c r="G191" s="10">
        <f t="shared" si="14"/>
        <v>0</v>
      </c>
    </row>
    <row r="192" spans="1:7" ht="18" hidden="1" customHeight="1" x14ac:dyDescent="0.3">
      <c r="A192" s="1110"/>
      <c r="B192" s="288"/>
      <c r="C192" s="447">
        <f t="shared" si="19"/>
        <v>0</v>
      </c>
      <c r="D192" s="844"/>
      <c r="E192" s="845"/>
      <c r="G192" s="10">
        <f t="shared" si="14"/>
        <v>0</v>
      </c>
    </row>
    <row r="193" spans="1:7" ht="18" hidden="1" customHeight="1" x14ac:dyDescent="0.3">
      <c r="A193" s="1110"/>
      <c r="B193" s="288"/>
      <c r="C193" s="447">
        <f t="shared" si="19"/>
        <v>0</v>
      </c>
      <c r="D193" s="844"/>
      <c r="E193" s="845"/>
      <c r="G193" s="10">
        <f t="shared" si="14"/>
        <v>0</v>
      </c>
    </row>
    <row r="194" spans="1:7" ht="18" hidden="1" customHeight="1" x14ac:dyDescent="0.3">
      <c r="A194" s="1114"/>
      <c r="B194" s="288" t="s">
        <v>742</v>
      </c>
      <c r="C194" s="447">
        <f>SUM(C184:C193)</f>
        <v>0</v>
      </c>
      <c r="D194" s="447">
        <f>SUM(D184:D193)</f>
        <v>0</v>
      </c>
      <c r="E194" s="447">
        <f>SUM(E184:E193)</f>
        <v>0</v>
      </c>
      <c r="G194" s="10">
        <f t="shared" si="14"/>
        <v>0</v>
      </c>
    </row>
    <row r="195" spans="1:7" ht="18" hidden="1" customHeight="1" x14ac:dyDescent="0.3">
      <c r="A195" s="1112" t="s">
        <v>1103</v>
      </c>
      <c r="B195" s="288"/>
      <c r="C195" s="447">
        <f>SUM(D195:E195)</f>
        <v>0</v>
      </c>
      <c r="D195" s="844"/>
      <c r="E195" s="845"/>
      <c r="G195" s="10">
        <f t="shared" si="14"/>
        <v>0</v>
      </c>
    </row>
    <row r="196" spans="1:7" ht="18" hidden="1" customHeight="1" x14ac:dyDescent="0.3">
      <c r="A196" s="1110"/>
      <c r="B196" s="288"/>
      <c r="C196" s="447">
        <f t="shared" ref="C196:C204" si="20">SUM(D196:E196)</f>
        <v>0</v>
      </c>
      <c r="D196" s="844"/>
      <c r="E196" s="845"/>
      <c r="G196" s="10">
        <f t="shared" si="14"/>
        <v>0</v>
      </c>
    </row>
    <row r="197" spans="1:7" ht="18" hidden="1" customHeight="1" x14ac:dyDescent="0.3">
      <c r="A197" s="1110"/>
      <c r="B197" s="288"/>
      <c r="C197" s="447">
        <f t="shared" si="20"/>
        <v>0</v>
      </c>
      <c r="D197" s="844"/>
      <c r="E197" s="845"/>
      <c r="G197" s="10">
        <f t="shared" si="14"/>
        <v>0</v>
      </c>
    </row>
    <row r="198" spans="1:7" ht="18" hidden="1" customHeight="1" x14ac:dyDescent="0.3">
      <c r="A198" s="1110"/>
      <c r="B198" s="288"/>
      <c r="C198" s="447">
        <f t="shared" si="20"/>
        <v>0</v>
      </c>
      <c r="D198" s="844"/>
      <c r="E198" s="845"/>
      <c r="G198" s="10">
        <f t="shared" si="14"/>
        <v>0</v>
      </c>
    </row>
    <row r="199" spans="1:7" ht="18" hidden="1" customHeight="1" x14ac:dyDescent="0.3">
      <c r="A199" s="1110"/>
      <c r="B199" s="288"/>
      <c r="C199" s="447">
        <f t="shared" si="20"/>
        <v>0</v>
      </c>
      <c r="D199" s="844"/>
      <c r="E199" s="845"/>
      <c r="G199" s="10">
        <f t="shared" si="14"/>
        <v>0</v>
      </c>
    </row>
    <row r="200" spans="1:7" ht="18" hidden="1" customHeight="1" x14ac:dyDescent="0.3">
      <c r="A200" s="1110"/>
      <c r="B200" s="288"/>
      <c r="C200" s="447">
        <f t="shared" si="20"/>
        <v>0</v>
      </c>
      <c r="D200" s="844"/>
      <c r="E200" s="845"/>
      <c r="G200" s="10">
        <f t="shared" si="14"/>
        <v>0</v>
      </c>
    </row>
    <row r="201" spans="1:7" ht="18" hidden="1" customHeight="1" x14ac:dyDescent="0.3">
      <c r="A201" s="1110"/>
      <c r="B201" s="288"/>
      <c r="C201" s="447">
        <f t="shared" si="20"/>
        <v>0</v>
      </c>
      <c r="D201" s="844"/>
      <c r="E201" s="845"/>
      <c r="G201" s="10">
        <f t="shared" ref="G201:G264" si="21">SUM(C201:E201)</f>
        <v>0</v>
      </c>
    </row>
    <row r="202" spans="1:7" ht="18" hidden="1" customHeight="1" x14ac:dyDescent="0.3">
      <c r="A202" s="1110"/>
      <c r="B202" s="288"/>
      <c r="C202" s="447">
        <f t="shared" si="20"/>
        <v>0</v>
      </c>
      <c r="D202" s="844"/>
      <c r="E202" s="845"/>
      <c r="G202" s="10">
        <f t="shared" si="21"/>
        <v>0</v>
      </c>
    </row>
    <row r="203" spans="1:7" ht="18" hidden="1" customHeight="1" x14ac:dyDescent="0.3">
      <c r="A203" s="1110"/>
      <c r="B203" s="288"/>
      <c r="C203" s="447">
        <f t="shared" si="20"/>
        <v>0</v>
      </c>
      <c r="D203" s="844"/>
      <c r="E203" s="845"/>
      <c r="G203" s="10">
        <f t="shared" si="21"/>
        <v>0</v>
      </c>
    </row>
    <row r="204" spans="1:7" ht="18" hidden="1" customHeight="1" x14ac:dyDescent="0.3">
      <c r="A204" s="1110"/>
      <c r="B204" s="288"/>
      <c r="C204" s="447">
        <f t="shared" si="20"/>
        <v>0</v>
      </c>
      <c r="D204" s="844"/>
      <c r="E204" s="845"/>
      <c r="G204" s="10">
        <f t="shared" si="21"/>
        <v>0</v>
      </c>
    </row>
    <row r="205" spans="1:7" ht="18" hidden="1" customHeight="1" x14ac:dyDescent="0.3">
      <c r="A205" s="1114"/>
      <c r="B205" s="288" t="s">
        <v>742</v>
      </c>
      <c r="C205" s="447">
        <f>SUM(C195:C204)</f>
        <v>0</v>
      </c>
      <c r="D205" s="447">
        <f>SUM(D195:D204)</f>
        <v>0</v>
      </c>
      <c r="E205" s="447">
        <f>SUM(E195:E204)</f>
        <v>0</v>
      </c>
      <c r="G205" s="10">
        <f t="shared" si="21"/>
        <v>0</v>
      </c>
    </row>
    <row r="206" spans="1:7" ht="18" hidden="1" customHeight="1" x14ac:dyDescent="0.3">
      <c r="A206" s="1112" t="s">
        <v>1104</v>
      </c>
      <c r="B206" s="288"/>
      <c r="C206" s="447">
        <f>SUM(D206:E206)</f>
        <v>0</v>
      </c>
      <c r="D206" s="844"/>
      <c r="E206" s="845"/>
      <c r="G206" s="10">
        <f t="shared" si="21"/>
        <v>0</v>
      </c>
    </row>
    <row r="207" spans="1:7" ht="18" hidden="1" customHeight="1" x14ac:dyDescent="0.3">
      <c r="A207" s="1110"/>
      <c r="B207" s="288"/>
      <c r="C207" s="447">
        <f t="shared" ref="C207:C215" si="22">SUM(D207:E207)</f>
        <v>0</v>
      </c>
      <c r="D207" s="844"/>
      <c r="E207" s="845"/>
      <c r="G207" s="10">
        <f t="shared" si="21"/>
        <v>0</v>
      </c>
    </row>
    <row r="208" spans="1:7" ht="18" hidden="1" customHeight="1" x14ac:dyDescent="0.3">
      <c r="A208" s="1110"/>
      <c r="B208" s="288"/>
      <c r="C208" s="447">
        <f t="shared" si="22"/>
        <v>0</v>
      </c>
      <c r="D208" s="844"/>
      <c r="E208" s="845"/>
      <c r="G208" s="10">
        <f t="shared" si="21"/>
        <v>0</v>
      </c>
    </row>
    <row r="209" spans="1:7" ht="18" hidden="1" customHeight="1" x14ac:dyDescent="0.3">
      <c r="A209" s="1110"/>
      <c r="B209" s="288"/>
      <c r="C209" s="447">
        <f t="shared" si="22"/>
        <v>0</v>
      </c>
      <c r="D209" s="844"/>
      <c r="E209" s="845"/>
      <c r="G209" s="10">
        <f t="shared" si="21"/>
        <v>0</v>
      </c>
    </row>
    <row r="210" spans="1:7" ht="18" hidden="1" customHeight="1" x14ac:dyDescent="0.3">
      <c r="A210" s="1110"/>
      <c r="B210" s="288"/>
      <c r="C210" s="447">
        <f t="shared" si="22"/>
        <v>0</v>
      </c>
      <c r="D210" s="844"/>
      <c r="E210" s="845"/>
      <c r="G210" s="10">
        <f t="shared" si="21"/>
        <v>0</v>
      </c>
    </row>
    <row r="211" spans="1:7" ht="18" hidden="1" customHeight="1" x14ac:dyDescent="0.3">
      <c r="A211" s="1110"/>
      <c r="B211" s="288"/>
      <c r="C211" s="447">
        <f t="shared" si="22"/>
        <v>0</v>
      </c>
      <c r="D211" s="844"/>
      <c r="E211" s="845"/>
      <c r="G211" s="10">
        <f t="shared" si="21"/>
        <v>0</v>
      </c>
    </row>
    <row r="212" spans="1:7" ht="18" hidden="1" customHeight="1" x14ac:dyDescent="0.3">
      <c r="A212" s="1110"/>
      <c r="B212" s="288"/>
      <c r="C212" s="447">
        <f t="shared" si="22"/>
        <v>0</v>
      </c>
      <c r="D212" s="844"/>
      <c r="E212" s="845"/>
      <c r="G212" s="10">
        <f t="shared" si="21"/>
        <v>0</v>
      </c>
    </row>
    <row r="213" spans="1:7" ht="18" hidden="1" customHeight="1" x14ac:dyDescent="0.3">
      <c r="A213" s="1110"/>
      <c r="B213" s="288"/>
      <c r="C213" s="447">
        <f t="shared" si="22"/>
        <v>0</v>
      </c>
      <c r="D213" s="844"/>
      <c r="E213" s="845"/>
      <c r="G213" s="10">
        <f t="shared" si="21"/>
        <v>0</v>
      </c>
    </row>
    <row r="214" spans="1:7" ht="18" hidden="1" customHeight="1" x14ac:dyDescent="0.3">
      <c r="A214" s="1110"/>
      <c r="B214" s="288"/>
      <c r="C214" s="447">
        <f t="shared" si="22"/>
        <v>0</v>
      </c>
      <c r="D214" s="844"/>
      <c r="E214" s="845"/>
      <c r="G214" s="10">
        <f t="shared" si="21"/>
        <v>0</v>
      </c>
    </row>
    <row r="215" spans="1:7" ht="18" hidden="1" customHeight="1" x14ac:dyDescent="0.3">
      <c r="A215" s="1110"/>
      <c r="B215" s="288"/>
      <c r="C215" s="447">
        <f t="shared" si="22"/>
        <v>0</v>
      </c>
      <c r="D215" s="844"/>
      <c r="E215" s="845"/>
      <c r="G215" s="10">
        <f t="shared" si="21"/>
        <v>0</v>
      </c>
    </row>
    <row r="216" spans="1:7" ht="18" hidden="1" customHeight="1" x14ac:dyDescent="0.3">
      <c r="A216" s="1114"/>
      <c r="B216" s="288" t="s">
        <v>742</v>
      </c>
      <c r="C216" s="447">
        <f>SUM(C206:C215)</f>
        <v>0</v>
      </c>
      <c r="D216" s="447">
        <f>SUM(D206:D215)</f>
        <v>0</v>
      </c>
      <c r="E216" s="447">
        <f>SUM(E206:E215)</f>
        <v>0</v>
      </c>
      <c r="G216" s="10">
        <f t="shared" si="21"/>
        <v>0</v>
      </c>
    </row>
    <row r="217" spans="1:7" ht="18" hidden="1" customHeight="1" x14ac:dyDescent="0.3">
      <c r="A217" s="1112" t="s">
        <v>1105</v>
      </c>
      <c r="B217" s="288"/>
      <c r="C217" s="447">
        <f>SUM(D217:E217)</f>
        <v>0</v>
      </c>
      <c r="D217" s="844"/>
      <c r="E217" s="845"/>
      <c r="G217" s="10">
        <f t="shared" si="21"/>
        <v>0</v>
      </c>
    </row>
    <row r="218" spans="1:7" ht="18" hidden="1" customHeight="1" x14ac:dyDescent="0.3">
      <c r="A218" s="1110"/>
      <c r="B218" s="288"/>
      <c r="C218" s="447">
        <f t="shared" ref="C218:C226" si="23">SUM(D218:E218)</f>
        <v>0</v>
      </c>
      <c r="D218" s="844"/>
      <c r="E218" s="845"/>
      <c r="G218" s="10">
        <f t="shared" si="21"/>
        <v>0</v>
      </c>
    </row>
    <row r="219" spans="1:7" ht="18" hidden="1" customHeight="1" x14ac:dyDescent="0.3">
      <c r="A219" s="1110"/>
      <c r="B219" s="288"/>
      <c r="C219" s="447">
        <f t="shared" si="23"/>
        <v>0</v>
      </c>
      <c r="D219" s="844"/>
      <c r="E219" s="845"/>
      <c r="G219" s="10">
        <f t="shared" si="21"/>
        <v>0</v>
      </c>
    </row>
    <row r="220" spans="1:7" ht="18" hidden="1" customHeight="1" x14ac:dyDescent="0.3">
      <c r="A220" s="1110"/>
      <c r="B220" s="288"/>
      <c r="C220" s="447">
        <f t="shared" si="23"/>
        <v>0</v>
      </c>
      <c r="D220" s="844"/>
      <c r="E220" s="845"/>
      <c r="G220" s="10">
        <f t="shared" si="21"/>
        <v>0</v>
      </c>
    </row>
    <row r="221" spans="1:7" ht="18" hidden="1" customHeight="1" x14ac:dyDescent="0.3">
      <c r="A221" s="1110"/>
      <c r="B221" s="288"/>
      <c r="C221" s="447">
        <f t="shared" si="23"/>
        <v>0</v>
      </c>
      <c r="D221" s="844"/>
      <c r="E221" s="845"/>
      <c r="G221" s="10">
        <f t="shared" si="21"/>
        <v>0</v>
      </c>
    </row>
    <row r="222" spans="1:7" ht="18" hidden="1" customHeight="1" x14ac:dyDescent="0.3">
      <c r="A222" s="1110"/>
      <c r="B222" s="288"/>
      <c r="C222" s="447">
        <f t="shared" si="23"/>
        <v>0</v>
      </c>
      <c r="D222" s="844"/>
      <c r="E222" s="845"/>
      <c r="G222" s="10">
        <f t="shared" si="21"/>
        <v>0</v>
      </c>
    </row>
    <row r="223" spans="1:7" ht="18" hidden="1" customHeight="1" x14ac:dyDescent="0.3">
      <c r="A223" s="1110"/>
      <c r="B223" s="288"/>
      <c r="C223" s="447">
        <f t="shared" si="23"/>
        <v>0</v>
      </c>
      <c r="D223" s="844"/>
      <c r="E223" s="845"/>
      <c r="G223" s="10">
        <f t="shared" si="21"/>
        <v>0</v>
      </c>
    </row>
    <row r="224" spans="1:7" ht="18" hidden="1" customHeight="1" x14ac:dyDescent="0.3">
      <c r="A224" s="1110"/>
      <c r="B224" s="288"/>
      <c r="C224" s="447">
        <f t="shared" si="23"/>
        <v>0</v>
      </c>
      <c r="D224" s="844"/>
      <c r="E224" s="845"/>
      <c r="G224" s="10">
        <f t="shared" si="21"/>
        <v>0</v>
      </c>
    </row>
    <row r="225" spans="1:7" ht="18" hidden="1" customHeight="1" x14ac:dyDescent="0.3">
      <c r="A225" s="1110"/>
      <c r="B225" s="288"/>
      <c r="C225" s="447">
        <f t="shared" si="23"/>
        <v>0</v>
      </c>
      <c r="D225" s="844"/>
      <c r="E225" s="845"/>
      <c r="G225" s="10">
        <f t="shared" si="21"/>
        <v>0</v>
      </c>
    </row>
    <row r="226" spans="1:7" ht="18" hidden="1" customHeight="1" x14ac:dyDescent="0.3">
      <c r="A226" s="1110"/>
      <c r="B226" s="288"/>
      <c r="C226" s="447">
        <f t="shared" si="23"/>
        <v>0</v>
      </c>
      <c r="D226" s="844"/>
      <c r="E226" s="845"/>
      <c r="G226" s="10">
        <f t="shared" si="21"/>
        <v>0</v>
      </c>
    </row>
    <row r="227" spans="1:7" ht="18" hidden="1" customHeight="1" x14ac:dyDescent="0.3">
      <c r="A227" s="1114"/>
      <c r="B227" s="288" t="s">
        <v>742</v>
      </c>
      <c r="C227" s="447">
        <f>SUM(C217:C226)</f>
        <v>0</v>
      </c>
      <c r="D227" s="447">
        <f>SUM(D217:D226)</f>
        <v>0</v>
      </c>
      <c r="E227" s="447">
        <f>SUM(E217:E226)</f>
        <v>0</v>
      </c>
      <c r="G227" s="10">
        <f t="shared" si="21"/>
        <v>0</v>
      </c>
    </row>
    <row r="228" spans="1:7" ht="18" hidden="1" customHeight="1" x14ac:dyDescent="0.3">
      <c r="A228" s="1112" t="s">
        <v>1106</v>
      </c>
      <c r="B228" s="288"/>
      <c r="C228" s="447">
        <f>SUM(D228:E228)</f>
        <v>0</v>
      </c>
      <c r="D228" s="844"/>
      <c r="E228" s="845"/>
      <c r="G228" s="10">
        <f t="shared" si="21"/>
        <v>0</v>
      </c>
    </row>
    <row r="229" spans="1:7" ht="18" hidden="1" customHeight="1" x14ac:dyDescent="0.3">
      <c r="A229" s="1110"/>
      <c r="B229" s="288"/>
      <c r="C229" s="447">
        <f t="shared" ref="C229:C237" si="24">SUM(D229:E229)</f>
        <v>0</v>
      </c>
      <c r="D229" s="844"/>
      <c r="E229" s="845"/>
      <c r="G229" s="10">
        <f t="shared" si="21"/>
        <v>0</v>
      </c>
    </row>
    <row r="230" spans="1:7" ht="18" hidden="1" customHeight="1" x14ac:dyDescent="0.3">
      <c r="A230" s="1110"/>
      <c r="B230" s="288"/>
      <c r="C230" s="447">
        <f t="shared" si="24"/>
        <v>0</v>
      </c>
      <c r="D230" s="844"/>
      <c r="E230" s="845"/>
      <c r="G230" s="10">
        <f t="shared" si="21"/>
        <v>0</v>
      </c>
    </row>
    <row r="231" spans="1:7" ht="18" hidden="1" customHeight="1" x14ac:dyDescent="0.3">
      <c r="A231" s="1110"/>
      <c r="B231" s="288"/>
      <c r="C231" s="447">
        <f t="shared" si="24"/>
        <v>0</v>
      </c>
      <c r="D231" s="844"/>
      <c r="E231" s="845"/>
      <c r="G231" s="10">
        <f t="shared" si="21"/>
        <v>0</v>
      </c>
    </row>
    <row r="232" spans="1:7" ht="18" hidden="1" customHeight="1" x14ac:dyDescent="0.3">
      <c r="A232" s="1110"/>
      <c r="B232" s="288"/>
      <c r="C232" s="447">
        <f t="shared" si="24"/>
        <v>0</v>
      </c>
      <c r="D232" s="844"/>
      <c r="E232" s="845"/>
      <c r="G232" s="10">
        <f t="shared" si="21"/>
        <v>0</v>
      </c>
    </row>
    <row r="233" spans="1:7" ht="18" hidden="1" customHeight="1" x14ac:dyDescent="0.3">
      <c r="A233" s="1110"/>
      <c r="B233" s="288"/>
      <c r="C233" s="447">
        <f t="shared" si="24"/>
        <v>0</v>
      </c>
      <c r="D233" s="844"/>
      <c r="E233" s="845"/>
      <c r="G233" s="10">
        <f t="shared" si="21"/>
        <v>0</v>
      </c>
    </row>
    <row r="234" spans="1:7" ht="18" hidden="1" customHeight="1" x14ac:dyDescent="0.3">
      <c r="A234" s="1110"/>
      <c r="B234" s="288"/>
      <c r="C234" s="447">
        <f t="shared" si="24"/>
        <v>0</v>
      </c>
      <c r="D234" s="844"/>
      <c r="E234" s="845"/>
      <c r="G234" s="10">
        <f t="shared" si="21"/>
        <v>0</v>
      </c>
    </row>
    <row r="235" spans="1:7" ht="18" hidden="1" customHeight="1" x14ac:dyDescent="0.3">
      <c r="A235" s="1110"/>
      <c r="B235" s="288"/>
      <c r="C235" s="447">
        <f t="shared" si="24"/>
        <v>0</v>
      </c>
      <c r="D235" s="844"/>
      <c r="E235" s="845"/>
      <c r="G235" s="10">
        <f t="shared" si="21"/>
        <v>0</v>
      </c>
    </row>
    <row r="236" spans="1:7" ht="18" hidden="1" customHeight="1" x14ac:dyDescent="0.3">
      <c r="A236" s="1110"/>
      <c r="B236" s="288"/>
      <c r="C236" s="447">
        <f t="shared" si="24"/>
        <v>0</v>
      </c>
      <c r="D236" s="844"/>
      <c r="E236" s="845"/>
      <c r="G236" s="10">
        <f t="shared" si="21"/>
        <v>0</v>
      </c>
    </row>
    <row r="237" spans="1:7" ht="18" hidden="1" customHeight="1" x14ac:dyDescent="0.3">
      <c r="A237" s="1110"/>
      <c r="B237" s="288"/>
      <c r="C237" s="447">
        <f t="shared" si="24"/>
        <v>0</v>
      </c>
      <c r="D237" s="844"/>
      <c r="E237" s="845"/>
      <c r="G237" s="10">
        <f t="shared" si="21"/>
        <v>0</v>
      </c>
    </row>
    <row r="238" spans="1:7" ht="18" hidden="1" customHeight="1" x14ac:dyDescent="0.3">
      <c r="A238" s="1114"/>
      <c r="B238" s="288" t="s">
        <v>742</v>
      </c>
      <c r="C238" s="447">
        <f>SUM(C228:C237)</f>
        <v>0</v>
      </c>
      <c r="D238" s="447">
        <f>SUM(D228:D237)</f>
        <v>0</v>
      </c>
      <c r="E238" s="447">
        <f>SUM(E228:E237)</f>
        <v>0</v>
      </c>
      <c r="G238" s="10">
        <f t="shared" si="21"/>
        <v>0</v>
      </c>
    </row>
    <row r="239" spans="1:7" ht="18" hidden="1" customHeight="1" x14ac:dyDescent="0.3">
      <c r="A239" s="1112" t="s">
        <v>1107</v>
      </c>
      <c r="B239" s="288"/>
      <c r="C239" s="447">
        <f>SUM(D239:E239)</f>
        <v>0</v>
      </c>
      <c r="D239" s="844"/>
      <c r="E239" s="845"/>
      <c r="G239" s="10">
        <f t="shared" si="21"/>
        <v>0</v>
      </c>
    </row>
    <row r="240" spans="1:7" ht="18" hidden="1" customHeight="1" x14ac:dyDescent="0.3">
      <c r="A240" s="1110"/>
      <c r="B240" s="288"/>
      <c r="C240" s="447">
        <f t="shared" ref="C240:C248" si="25">SUM(D240:E240)</f>
        <v>0</v>
      </c>
      <c r="D240" s="844"/>
      <c r="E240" s="845"/>
      <c r="G240" s="10">
        <f t="shared" si="21"/>
        <v>0</v>
      </c>
    </row>
    <row r="241" spans="1:7" ht="18" hidden="1" customHeight="1" x14ac:dyDescent="0.3">
      <c r="A241" s="1110"/>
      <c r="B241" s="288"/>
      <c r="C241" s="447">
        <f t="shared" si="25"/>
        <v>0</v>
      </c>
      <c r="D241" s="844"/>
      <c r="E241" s="845"/>
      <c r="G241" s="10">
        <f t="shared" si="21"/>
        <v>0</v>
      </c>
    </row>
    <row r="242" spans="1:7" ht="18" hidden="1" customHeight="1" x14ac:dyDescent="0.3">
      <c r="A242" s="1110"/>
      <c r="B242" s="288"/>
      <c r="C242" s="447">
        <f t="shared" si="25"/>
        <v>0</v>
      </c>
      <c r="D242" s="844"/>
      <c r="E242" s="845"/>
      <c r="G242" s="10">
        <f t="shared" si="21"/>
        <v>0</v>
      </c>
    </row>
    <row r="243" spans="1:7" ht="18" hidden="1" customHeight="1" x14ac:dyDescent="0.3">
      <c r="A243" s="1110"/>
      <c r="B243" s="288"/>
      <c r="C243" s="447">
        <f t="shared" si="25"/>
        <v>0</v>
      </c>
      <c r="D243" s="844"/>
      <c r="E243" s="845"/>
      <c r="G243" s="10">
        <f t="shared" si="21"/>
        <v>0</v>
      </c>
    </row>
    <row r="244" spans="1:7" ht="18" hidden="1" customHeight="1" x14ac:dyDescent="0.3">
      <c r="A244" s="1110"/>
      <c r="B244" s="288"/>
      <c r="C244" s="447">
        <f t="shared" si="25"/>
        <v>0</v>
      </c>
      <c r="D244" s="844"/>
      <c r="E244" s="845"/>
      <c r="G244" s="10">
        <f t="shared" si="21"/>
        <v>0</v>
      </c>
    </row>
    <row r="245" spans="1:7" ht="18" hidden="1" customHeight="1" x14ac:dyDescent="0.3">
      <c r="A245" s="1110"/>
      <c r="B245" s="288"/>
      <c r="C245" s="447">
        <f t="shared" si="25"/>
        <v>0</v>
      </c>
      <c r="D245" s="844"/>
      <c r="E245" s="845"/>
      <c r="G245" s="10">
        <f t="shared" si="21"/>
        <v>0</v>
      </c>
    </row>
    <row r="246" spans="1:7" ht="18" hidden="1" customHeight="1" x14ac:dyDescent="0.3">
      <c r="A246" s="1110"/>
      <c r="B246" s="288"/>
      <c r="C246" s="447">
        <f t="shared" si="25"/>
        <v>0</v>
      </c>
      <c r="D246" s="844"/>
      <c r="E246" s="845"/>
      <c r="G246" s="10">
        <f t="shared" si="21"/>
        <v>0</v>
      </c>
    </row>
    <row r="247" spans="1:7" ht="18" hidden="1" customHeight="1" x14ac:dyDescent="0.3">
      <c r="A247" s="1110"/>
      <c r="B247" s="288"/>
      <c r="C247" s="447">
        <f t="shared" si="25"/>
        <v>0</v>
      </c>
      <c r="D247" s="844"/>
      <c r="E247" s="845"/>
      <c r="G247" s="10">
        <f t="shared" si="21"/>
        <v>0</v>
      </c>
    </row>
    <row r="248" spans="1:7" ht="18" hidden="1" customHeight="1" x14ac:dyDescent="0.3">
      <c r="A248" s="1110"/>
      <c r="B248" s="288"/>
      <c r="C248" s="447">
        <f t="shared" si="25"/>
        <v>0</v>
      </c>
      <c r="D248" s="844"/>
      <c r="E248" s="845"/>
      <c r="G248" s="10">
        <f t="shared" si="21"/>
        <v>0</v>
      </c>
    </row>
    <row r="249" spans="1:7" ht="18" hidden="1" customHeight="1" x14ac:dyDescent="0.3">
      <c r="A249" s="1114"/>
      <c r="B249" s="288" t="s">
        <v>742</v>
      </c>
      <c r="C249" s="447">
        <f>SUM(C239:C248)</f>
        <v>0</v>
      </c>
      <c r="D249" s="447">
        <f>SUM(D239:D248)</f>
        <v>0</v>
      </c>
      <c r="E249" s="447">
        <f>SUM(E239:E248)</f>
        <v>0</v>
      </c>
      <c r="G249" s="10">
        <f t="shared" si="21"/>
        <v>0</v>
      </c>
    </row>
    <row r="250" spans="1:7" ht="56.25" x14ac:dyDescent="0.3">
      <c r="A250" s="1112" t="s">
        <v>1108</v>
      </c>
      <c r="B250" s="1070" t="s">
        <v>1301</v>
      </c>
      <c r="C250" s="1062">
        <f>D250+E250</f>
        <v>600000</v>
      </c>
      <c r="D250" s="1062"/>
      <c r="E250" s="1063">
        <v>600000</v>
      </c>
      <c r="G250" s="10">
        <f t="shared" si="21"/>
        <v>1200000</v>
      </c>
    </row>
    <row r="251" spans="1:7" ht="18" hidden="1" customHeight="1" x14ac:dyDescent="0.3">
      <c r="A251" s="1110"/>
      <c r="B251" s="288"/>
      <c r="C251" s="447">
        <f t="shared" ref="C251:C259" si="26">SUM(D251:E251)</f>
        <v>0</v>
      </c>
      <c r="D251" s="844"/>
      <c r="E251" s="845"/>
      <c r="G251" s="10">
        <f t="shared" si="21"/>
        <v>0</v>
      </c>
    </row>
    <row r="252" spans="1:7" ht="18" hidden="1" customHeight="1" x14ac:dyDescent="0.3">
      <c r="A252" s="1110"/>
      <c r="B252" s="288"/>
      <c r="C252" s="447">
        <f t="shared" si="26"/>
        <v>0</v>
      </c>
      <c r="D252" s="844"/>
      <c r="E252" s="845"/>
      <c r="G252" s="10">
        <f t="shared" si="21"/>
        <v>0</v>
      </c>
    </row>
    <row r="253" spans="1:7" ht="18" hidden="1" customHeight="1" x14ac:dyDescent="0.3">
      <c r="A253" s="1110"/>
      <c r="B253" s="288"/>
      <c r="C253" s="447">
        <f t="shared" si="26"/>
        <v>0</v>
      </c>
      <c r="D253" s="844"/>
      <c r="E253" s="845"/>
      <c r="G253" s="10">
        <f t="shared" si="21"/>
        <v>0</v>
      </c>
    </row>
    <row r="254" spans="1:7" ht="18" hidden="1" customHeight="1" x14ac:dyDescent="0.3">
      <c r="A254" s="1110"/>
      <c r="B254" s="288"/>
      <c r="C254" s="447">
        <f t="shared" si="26"/>
        <v>0</v>
      </c>
      <c r="D254" s="844"/>
      <c r="E254" s="845"/>
      <c r="G254" s="10">
        <f t="shared" si="21"/>
        <v>0</v>
      </c>
    </row>
    <row r="255" spans="1:7" ht="18" hidden="1" customHeight="1" x14ac:dyDescent="0.3">
      <c r="A255" s="1110"/>
      <c r="B255" s="288"/>
      <c r="C255" s="447">
        <f t="shared" si="26"/>
        <v>0</v>
      </c>
      <c r="D255" s="844"/>
      <c r="E255" s="845"/>
      <c r="G255" s="10">
        <f t="shared" si="21"/>
        <v>0</v>
      </c>
    </row>
    <row r="256" spans="1:7" ht="18" hidden="1" customHeight="1" x14ac:dyDescent="0.3">
      <c r="A256" s="1110"/>
      <c r="B256" s="288"/>
      <c r="C256" s="447">
        <f t="shared" si="26"/>
        <v>0</v>
      </c>
      <c r="D256" s="844"/>
      <c r="E256" s="845"/>
      <c r="G256" s="10">
        <f t="shared" si="21"/>
        <v>0</v>
      </c>
    </row>
    <row r="257" spans="1:7" ht="18" hidden="1" customHeight="1" x14ac:dyDescent="0.3">
      <c r="A257" s="1110"/>
      <c r="B257" s="288"/>
      <c r="C257" s="447">
        <f t="shared" si="26"/>
        <v>0</v>
      </c>
      <c r="D257" s="844"/>
      <c r="E257" s="845"/>
      <c r="G257" s="10">
        <f t="shared" si="21"/>
        <v>0</v>
      </c>
    </row>
    <row r="258" spans="1:7" ht="18" hidden="1" customHeight="1" x14ac:dyDescent="0.3">
      <c r="A258" s="1110"/>
      <c r="B258" s="288"/>
      <c r="C258" s="447">
        <f t="shared" si="26"/>
        <v>0</v>
      </c>
      <c r="D258" s="844"/>
      <c r="E258" s="845"/>
      <c r="G258" s="10">
        <f t="shared" si="21"/>
        <v>0</v>
      </c>
    </row>
    <row r="259" spans="1:7" ht="18" hidden="1" customHeight="1" x14ac:dyDescent="0.3">
      <c r="A259" s="1110"/>
      <c r="B259" s="288"/>
      <c r="C259" s="447">
        <f t="shared" si="26"/>
        <v>0</v>
      </c>
      <c r="D259" s="844"/>
      <c r="E259" s="845"/>
      <c r="G259" s="10">
        <f t="shared" si="21"/>
        <v>0</v>
      </c>
    </row>
    <row r="260" spans="1:7" ht="34.15" customHeight="1" x14ac:dyDescent="0.3">
      <c r="A260" s="1114"/>
      <c r="B260" s="288" t="s">
        <v>742</v>
      </c>
      <c r="C260" s="447">
        <f>SUM(C250:C259)</f>
        <v>600000</v>
      </c>
      <c r="D260" s="447">
        <f>SUM(D250:D259)</f>
        <v>0</v>
      </c>
      <c r="E260" s="447">
        <f>SUM(E250:E259)</f>
        <v>600000</v>
      </c>
      <c r="G260" s="10">
        <f t="shared" si="21"/>
        <v>1200000</v>
      </c>
    </row>
    <row r="261" spans="1:7" ht="18" hidden="1" customHeight="1" x14ac:dyDescent="0.3">
      <c r="A261" s="1112" t="s">
        <v>1109</v>
      </c>
      <c r="B261" s="288"/>
      <c r="C261" s="447">
        <f>SUM(D261:E261)</f>
        <v>0</v>
      </c>
      <c r="D261" s="844"/>
      <c r="E261" s="845"/>
      <c r="G261" s="10">
        <f t="shared" si="21"/>
        <v>0</v>
      </c>
    </row>
    <row r="262" spans="1:7" ht="18" hidden="1" customHeight="1" x14ac:dyDescent="0.3">
      <c r="A262" s="1110"/>
      <c r="B262" s="288"/>
      <c r="C262" s="447">
        <f t="shared" ref="C262:C270" si="27">SUM(D262:E262)</f>
        <v>0</v>
      </c>
      <c r="D262" s="844"/>
      <c r="E262" s="845"/>
      <c r="G262" s="10">
        <f t="shared" si="21"/>
        <v>0</v>
      </c>
    </row>
    <row r="263" spans="1:7" ht="18" hidden="1" customHeight="1" x14ac:dyDescent="0.3">
      <c r="A263" s="1110"/>
      <c r="B263" s="288"/>
      <c r="C263" s="447">
        <f t="shared" si="27"/>
        <v>0</v>
      </c>
      <c r="D263" s="844"/>
      <c r="E263" s="845"/>
      <c r="G263" s="10">
        <f t="shared" si="21"/>
        <v>0</v>
      </c>
    </row>
    <row r="264" spans="1:7" ht="18" hidden="1" customHeight="1" x14ac:dyDescent="0.3">
      <c r="A264" s="1110"/>
      <c r="B264" s="288"/>
      <c r="C264" s="447">
        <f t="shared" si="27"/>
        <v>0</v>
      </c>
      <c r="D264" s="844"/>
      <c r="E264" s="845"/>
      <c r="G264" s="10">
        <f t="shared" si="21"/>
        <v>0</v>
      </c>
    </row>
    <row r="265" spans="1:7" ht="18" hidden="1" customHeight="1" x14ac:dyDescent="0.3">
      <c r="A265" s="1110"/>
      <c r="B265" s="288"/>
      <c r="C265" s="447">
        <f t="shared" si="27"/>
        <v>0</v>
      </c>
      <c r="D265" s="844"/>
      <c r="E265" s="845"/>
      <c r="G265" s="10">
        <f t="shared" ref="G265:G328" si="28">SUM(C265:E265)</f>
        <v>0</v>
      </c>
    </row>
    <row r="266" spans="1:7" ht="18" hidden="1" customHeight="1" x14ac:dyDescent="0.3">
      <c r="A266" s="1110"/>
      <c r="B266" s="288"/>
      <c r="C266" s="447">
        <f t="shared" si="27"/>
        <v>0</v>
      </c>
      <c r="D266" s="844"/>
      <c r="E266" s="845"/>
      <c r="G266" s="10">
        <f t="shared" si="28"/>
        <v>0</v>
      </c>
    </row>
    <row r="267" spans="1:7" ht="18" hidden="1" customHeight="1" x14ac:dyDescent="0.3">
      <c r="A267" s="1110"/>
      <c r="B267" s="288"/>
      <c r="C267" s="447">
        <f t="shared" si="27"/>
        <v>0</v>
      </c>
      <c r="D267" s="844"/>
      <c r="E267" s="845"/>
      <c r="G267" s="10">
        <f t="shared" si="28"/>
        <v>0</v>
      </c>
    </row>
    <row r="268" spans="1:7" ht="18" hidden="1" customHeight="1" x14ac:dyDescent="0.3">
      <c r="A268" s="1110"/>
      <c r="B268" s="288"/>
      <c r="C268" s="447">
        <f t="shared" si="27"/>
        <v>0</v>
      </c>
      <c r="D268" s="844"/>
      <c r="E268" s="845"/>
      <c r="G268" s="10">
        <f t="shared" si="28"/>
        <v>0</v>
      </c>
    </row>
    <row r="269" spans="1:7" ht="18" hidden="1" customHeight="1" x14ac:dyDescent="0.3">
      <c r="A269" s="1110"/>
      <c r="B269" s="288"/>
      <c r="C269" s="447">
        <f t="shared" si="27"/>
        <v>0</v>
      </c>
      <c r="D269" s="844"/>
      <c r="E269" s="845"/>
      <c r="G269" s="10">
        <f t="shared" si="28"/>
        <v>0</v>
      </c>
    </row>
    <row r="270" spans="1:7" ht="18" hidden="1" customHeight="1" x14ac:dyDescent="0.3">
      <c r="A270" s="1110"/>
      <c r="B270" s="288"/>
      <c r="C270" s="447">
        <f t="shared" si="27"/>
        <v>0</v>
      </c>
      <c r="D270" s="844"/>
      <c r="E270" s="845"/>
      <c r="G270" s="10">
        <f t="shared" si="28"/>
        <v>0</v>
      </c>
    </row>
    <row r="271" spans="1:7" ht="18" hidden="1" customHeight="1" x14ac:dyDescent="0.3">
      <c r="A271" s="1114"/>
      <c r="B271" s="288" t="s">
        <v>742</v>
      </c>
      <c r="C271" s="447">
        <f>SUM(C261:C270)</f>
        <v>0</v>
      </c>
      <c r="D271" s="447">
        <f>SUM(D261:D270)</f>
        <v>0</v>
      </c>
      <c r="E271" s="447">
        <f>SUM(E261:E270)</f>
        <v>0</v>
      </c>
      <c r="G271" s="10">
        <f t="shared" si="28"/>
        <v>0</v>
      </c>
    </row>
    <row r="272" spans="1:7" ht="18" hidden="1" customHeight="1" x14ac:dyDescent="0.3">
      <c r="A272" s="1112" t="s">
        <v>1110</v>
      </c>
      <c r="B272" s="288"/>
      <c r="C272" s="447">
        <f>SUM(D272:E272)</f>
        <v>0</v>
      </c>
      <c r="D272" s="844"/>
      <c r="E272" s="845"/>
      <c r="G272" s="10">
        <f t="shared" si="28"/>
        <v>0</v>
      </c>
    </row>
    <row r="273" spans="1:7" ht="18" hidden="1" customHeight="1" x14ac:dyDescent="0.3">
      <c r="A273" s="1110"/>
      <c r="B273" s="288"/>
      <c r="C273" s="447">
        <f t="shared" ref="C273:C281" si="29">SUM(D273:E273)</f>
        <v>0</v>
      </c>
      <c r="D273" s="844"/>
      <c r="E273" s="845"/>
      <c r="G273" s="10">
        <f t="shared" si="28"/>
        <v>0</v>
      </c>
    </row>
    <row r="274" spans="1:7" ht="18" hidden="1" customHeight="1" x14ac:dyDescent="0.3">
      <c r="A274" s="1110"/>
      <c r="B274" s="288"/>
      <c r="C274" s="447">
        <f t="shared" si="29"/>
        <v>0</v>
      </c>
      <c r="D274" s="844"/>
      <c r="E274" s="845"/>
      <c r="G274" s="10">
        <f t="shared" si="28"/>
        <v>0</v>
      </c>
    </row>
    <row r="275" spans="1:7" ht="18" hidden="1" customHeight="1" x14ac:dyDescent="0.3">
      <c r="A275" s="1110"/>
      <c r="B275" s="288"/>
      <c r="C275" s="447">
        <f t="shared" si="29"/>
        <v>0</v>
      </c>
      <c r="D275" s="844"/>
      <c r="E275" s="845"/>
      <c r="G275" s="10">
        <f t="shared" si="28"/>
        <v>0</v>
      </c>
    </row>
    <row r="276" spans="1:7" ht="18" hidden="1" customHeight="1" x14ac:dyDescent="0.3">
      <c r="A276" s="1110"/>
      <c r="B276" s="288"/>
      <c r="C276" s="447">
        <f t="shared" si="29"/>
        <v>0</v>
      </c>
      <c r="D276" s="844"/>
      <c r="E276" s="845"/>
      <c r="G276" s="10">
        <f t="shared" si="28"/>
        <v>0</v>
      </c>
    </row>
    <row r="277" spans="1:7" ht="18" hidden="1" customHeight="1" x14ac:dyDescent="0.3">
      <c r="A277" s="1110"/>
      <c r="B277" s="288"/>
      <c r="C277" s="447">
        <f t="shared" si="29"/>
        <v>0</v>
      </c>
      <c r="D277" s="844"/>
      <c r="E277" s="845"/>
      <c r="G277" s="10">
        <f t="shared" si="28"/>
        <v>0</v>
      </c>
    </row>
    <row r="278" spans="1:7" ht="18" hidden="1" customHeight="1" x14ac:dyDescent="0.3">
      <c r="A278" s="1110"/>
      <c r="B278" s="288"/>
      <c r="C278" s="447">
        <f t="shared" si="29"/>
        <v>0</v>
      </c>
      <c r="D278" s="844"/>
      <c r="E278" s="845"/>
      <c r="G278" s="10">
        <f t="shared" si="28"/>
        <v>0</v>
      </c>
    </row>
    <row r="279" spans="1:7" ht="18" hidden="1" customHeight="1" x14ac:dyDescent="0.3">
      <c r="A279" s="1110"/>
      <c r="B279" s="288"/>
      <c r="C279" s="447">
        <f t="shared" si="29"/>
        <v>0</v>
      </c>
      <c r="D279" s="844"/>
      <c r="E279" s="845"/>
      <c r="G279" s="10">
        <f t="shared" si="28"/>
        <v>0</v>
      </c>
    </row>
    <row r="280" spans="1:7" ht="18" hidden="1" customHeight="1" x14ac:dyDescent="0.3">
      <c r="A280" s="1110"/>
      <c r="B280" s="288"/>
      <c r="C280" s="447">
        <f t="shared" si="29"/>
        <v>0</v>
      </c>
      <c r="D280" s="844"/>
      <c r="E280" s="845"/>
      <c r="G280" s="10">
        <f t="shared" si="28"/>
        <v>0</v>
      </c>
    </row>
    <row r="281" spans="1:7" ht="18" hidden="1" customHeight="1" x14ac:dyDescent="0.3">
      <c r="A281" s="1110"/>
      <c r="B281" s="288"/>
      <c r="C281" s="447">
        <f t="shared" si="29"/>
        <v>0</v>
      </c>
      <c r="D281" s="844"/>
      <c r="E281" s="845"/>
      <c r="G281" s="10">
        <f t="shared" si="28"/>
        <v>0</v>
      </c>
    </row>
    <row r="282" spans="1:7" ht="18" hidden="1" customHeight="1" x14ac:dyDescent="0.3">
      <c r="A282" s="1114"/>
      <c r="B282" s="288" t="s">
        <v>742</v>
      </c>
      <c r="C282" s="447">
        <f>SUM(C272:C281)</f>
        <v>0</v>
      </c>
      <c r="D282" s="447">
        <f>SUM(D272:D281)</f>
        <v>0</v>
      </c>
      <c r="E282" s="447">
        <f>SUM(E272:E281)</f>
        <v>0</v>
      </c>
      <c r="G282" s="10">
        <f t="shared" si="28"/>
        <v>0</v>
      </c>
    </row>
    <row r="283" spans="1:7" ht="93.75" x14ac:dyDescent="0.3">
      <c r="A283" s="1112" t="s">
        <v>1111</v>
      </c>
      <c r="B283" s="1070" t="s">
        <v>1298</v>
      </c>
      <c r="C283" s="1062">
        <f>D283+E283</f>
        <v>500000</v>
      </c>
      <c r="D283" s="1062"/>
      <c r="E283" s="1063">
        <v>500000</v>
      </c>
      <c r="G283" s="10">
        <f t="shared" si="28"/>
        <v>1000000</v>
      </c>
    </row>
    <row r="284" spans="1:7" ht="18" hidden="1" customHeight="1" x14ac:dyDescent="0.3">
      <c r="A284" s="1110"/>
      <c r="B284" s="288"/>
      <c r="C284" s="447">
        <f t="shared" ref="C284:C292" si="30">SUM(D284:E284)</f>
        <v>0</v>
      </c>
      <c r="D284" s="844"/>
      <c r="E284" s="845"/>
      <c r="G284" s="10">
        <f t="shared" si="28"/>
        <v>0</v>
      </c>
    </row>
    <row r="285" spans="1:7" ht="18" hidden="1" customHeight="1" x14ac:dyDescent="0.3">
      <c r="A285" s="1110"/>
      <c r="B285" s="288"/>
      <c r="C285" s="447">
        <f t="shared" si="30"/>
        <v>0</v>
      </c>
      <c r="D285" s="844"/>
      <c r="E285" s="845"/>
      <c r="G285" s="10">
        <f t="shared" si="28"/>
        <v>0</v>
      </c>
    </row>
    <row r="286" spans="1:7" ht="18" hidden="1" customHeight="1" x14ac:dyDescent="0.3">
      <c r="A286" s="1110"/>
      <c r="B286" s="288"/>
      <c r="C286" s="447">
        <f t="shared" si="30"/>
        <v>0</v>
      </c>
      <c r="D286" s="844"/>
      <c r="E286" s="845"/>
      <c r="G286" s="10">
        <f t="shared" si="28"/>
        <v>0</v>
      </c>
    </row>
    <row r="287" spans="1:7" ht="18" hidden="1" customHeight="1" x14ac:dyDescent="0.3">
      <c r="A287" s="1110"/>
      <c r="B287" s="288"/>
      <c r="C287" s="447">
        <f t="shared" si="30"/>
        <v>0</v>
      </c>
      <c r="D287" s="844"/>
      <c r="E287" s="845"/>
      <c r="G287" s="10">
        <f t="shared" si="28"/>
        <v>0</v>
      </c>
    </row>
    <row r="288" spans="1:7" ht="18" hidden="1" customHeight="1" x14ac:dyDescent="0.3">
      <c r="A288" s="1110"/>
      <c r="B288" s="288"/>
      <c r="C288" s="447">
        <f t="shared" si="30"/>
        <v>0</v>
      </c>
      <c r="D288" s="844"/>
      <c r="E288" s="845"/>
      <c r="G288" s="10">
        <f t="shared" si="28"/>
        <v>0</v>
      </c>
    </row>
    <row r="289" spans="1:7" ht="18" hidden="1" customHeight="1" x14ac:dyDescent="0.3">
      <c r="A289" s="1110"/>
      <c r="B289" s="288"/>
      <c r="C289" s="447">
        <f t="shared" si="30"/>
        <v>0</v>
      </c>
      <c r="D289" s="844"/>
      <c r="E289" s="845"/>
      <c r="G289" s="10">
        <f t="shared" si="28"/>
        <v>0</v>
      </c>
    </row>
    <row r="290" spans="1:7" ht="18" hidden="1" customHeight="1" x14ac:dyDescent="0.3">
      <c r="A290" s="1110"/>
      <c r="B290" s="288"/>
      <c r="C290" s="447">
        <f t="shared" si="30"/>
        <v>0</v>
      </c>
      <c r="D290" s="844"/>
      <c r="E290" s="845"/>
      <c r="G290" s="10">
        <f t="shared" si="28"/>
        <v>0</v>
      </c>
    </row>
    <row r="291" spans="1:7" ht="18" hidden="1" customHeight="1" x14ac:dyDescent="0.3">
      <c r="A291" s="1110"/>
      <c r="B291" s="288"/>
      <c r="C291" s="447">
        <f t="shared" si="30"/>
        <v>0</v>
      </c>
      <c r="D291" s="844"/>
      <c r="E291" s="845"/>
      <c r="G291" s="10">
        <f t="shared" si="28"/>
        <v>0</v>
      </c>
    </row>
    <row r="292" spans="1:7" ht="18" hidden="1" customHeight="1" x14ac:dyDescent="0.3">
      <c r="A292" s="1110"/>
      <c r="B292" s="288"/>
      <c r="C292" s="447">
        <f t="shared" si="30"/>
        <v>0</v>
      </c>
      <c r="D292" s="844"/>
      <c r="E292" s="845"/>
      <c r="G292" s="10">
        <f t="shared" si="28"/>
        <v>0</v>
      </c>
    </row>
    <row r="293" spans="1:7" ht="18" customHeight="1" x14ac:dyDescent="0.3">
      <c r="A293" s="1114"/>
      <c r="B293" s="288" t="s">
        <v>742</v>
      </c>
      <c r="C293" s="447">
        <f>SUM(C283:C292)</f>
        <v>500000</v>
      </c>
      <c r="D293" s="447">
        <f>SUM(D283:D292)</f>
        <v>0</v>
      </c>
      <c r="E293" s="447">
        <f>SUM(E283:E292)</f>
        <v>500000</v>
      </c>
      <c r="G293" s="10">
        <f t="shared" si="28"/>
        <v>1000000</v>
      </c>
    </row>
    <row r="294" spans="1:7" ht="18" hidden="1" customHeight="1" x14ac:dyDescent="0.3">
      <c r="A294" s="1112" t="s">
        <v>1112</v>
      </c>
      <c r="B294" s="288"/>
      <c r="C294" s="447">
        <f>SUM(D294:E294)</f>
        <v>0</v>
      </c>
      <c r="D294" s="844"/>
      <c r="E294" s="845"/>
      <c r="G294" s="10">
        <f t="shared" si="28"/>
        <v>0</v>
      </c>
    </row>
    <row r="295" spans="1:7" ht="18" hidden="1" customHeight="1" x14ac:dyDescent="0.3">
      <c r="A295" s="1110"/>
      <c r="B295" s="288"/>
      <c r="C295" s="447">
        <f t="shared" ref="C295:C303" si="31">SUM(D295:E295)</f>
        <v>0</v>
      </c>
      <c r="D295" s="844"/>
      <c r="E295" s="845"/>
      <c r="G295" s="10">
        <f t="shared" si="28"/>
        <v>0</v>
      </c>
    </row>
    <row r="296" spans="1:7" ht="18" hidden="1" customHeight="1" x14ac:dyDescent="0.3">
      <c r="A296" s="1110"/>
      <c r="B296" s="288"/>
      <c r="C296" s="447">
        <f t="shared" si="31"/>
        <v>0</v>
      </c>
      <c r="D296" s="844"/>
      <c r="E296" s="845"/>
      <c r="G296" s="10">
        <f t="shared" si="28"/>
        <v>0</v>
      </c>
    </row>
    <row r="297" spans="1:7" ht="18" hidden="1" customHeight="1" x14ac:dyDescent="0.3">
      <c r="A297" s="1110"/>
      <c r="B297" s="288"/>
      <c r="C297" s="447">
        <f t="shared" si="31"/>
        <v>0</v>
      </c>
      <c r="D297" s="844"/>
      <c r="E297" s="845"/>
      <c r="G297" s="10">
        <f t="shared" si="28"/>
        <v>0</v>
      </c>
    </row>
    <row r="298" spans="1:7" ht="18" hidden="1" customHeight="1" x14ac:dyDescent="0.3">
      <c r="A298" s="1110"/>
      <c r="B298" s="288"/>
      <c r="C298" s="447">
        <f t="shared" si="31"/>
        <v>0</v>
      </c>
      <c r="D298" s="844"/>
      <c r="E298" s="845"/>
      <c r="G298" s="10">
        <f t="shared" si="28"/>
        <v>0</v>
      </c>
    </row>
    <row r="299" spans="1:7" ht="18" hidden="1" customHeight="1" x14ac:dyDescent="0.3">
      <c r="A299" s="1110"/>
      <c r="B299" s="288"/>
      <c r="C299" s="447">
        <f t="shared" si="31"/>
        <v>0</v>
      </c>
      <c r="D299" s="844"/>
      <c r="E299" s="845"/>
      <c r="G299" s="10">
        <f t="shared" si="28"/>
        <v>0</v>
      </c>
    </row>
    <row r="300" spans="1:7" ht="18" hidden="1" customHeight="1" x14ac:dyDescent="0.3">
      <c r="A300" s="1110"/>
      <c r="B300" s="288"/>
      <c r="C300" s="447">
        <f t="shared" si="31"/>
        <v>0</v>
      </c>
      <c r="D300" s="844"/>
      <c r="E300" s="845"/>
      <c r="G300" s="10">
        <f t="shared" si="28"/>
        <v>0</v>
      </c>
    </row>
    <row r="301" spans="1:7" ht="18" hidden="1" customHeight="1" x14ac:dyDescent="0.3">
      <c r="A301" s="1110"/>
      <c r="B301" s="288"/>
      <c r="C301" s="447">
        <f t="shared" si="31"/>
        <v>0</v>
      </c>
      <c r="D301" s="844"/>
      <c r="E301" s="845"/>
      <c r="G301" s="10">
        <f t="shared" si="28"/>
        <v>0</v>
      </c>
    </row>
    <row r="302" spans="1:7" ht="18" hidden="1" customHeight="1" x14ac:dyDescent="0.3">
      <c r="A302" s="1110"/>
      <c r="B302" s="288"/>
      <c r="C302" s="447">
        <f t="shared" si="31"/>
        <v>0</v>
      </c>
      <c r="D302" s="844"/>
      <c r="E302" s="845"/>
      <c r="G302" s="10">
        <f t="shared" si="28"/>
        <v>0</v>
      </c>
    </row>
    <row r="303" spans="1:7" ht="18" hidden="1" customHeight="1" x14ac:dyDescent="0.3">
      <c r="A303" s="1110"/>
      <c r="B303" s="288"/>
      <c r="C303" s="447">
        <f t="shared" si="31"/>
        <v>0</v>
      </c>
      <c r="D303" s="844"/>
      <c r="E303" s="845"/>
      <c r="G303" s="10">
        <f t="shared" si="28"/>
        <v>0</v>
      </c>
    </row>
    <row r="304" spans="1:7" ht="18" hidden="1" customHeight="1" x14ac:dyDescent="0.3">
      <c r="A304" s="1114"/>
      <c r="B304" s="288" t="s">
        <v>742</v>
      </c>
      <c r="C304" s="447">
        <f>SUM(C294:C303)</f>
        <v>0</v>
      </c>
      <c r="D304" s="447">
        <f>SUM(D294:D303)</f>
        <v>0</v>
      </c>
      <c r="E304" s="447">
        <f>SUM(E294:E303)</f>
        <v>0</v>
      </c>
      <c r="G304" s="10">
        <f t="shared" si="28"/>
        <v>0</v>
      </c>
    </row>
    <row r="305" spans="1:7" ht="18" hidden="1" customHeight="1" x14ac:dyDescent="0.3">
      <c r="A305" s="1112" t="s">
        <v>1113</v>
      </c>
      <c r="B305" s="288"/>
      <c r="C305" s="447">
        <f>SUM(D305:E305)</f>
        <v>0</v>
      </c>
      <c r="D305" s="844"/>
      <c r="E305" s="845"/>
      <c r="G305" s="10">
        <f t="shared" si="28"/>
        <v>0</v>
      </c>
    </row>
    <row r="306" spans="1:7" ht="18" hidden="1" customHeight="1" x14ac:dyDescent="0.3">
      <c r="A306" s="1110"/>
      <c r="B306" s="288"/>
      <c r="C306" s="447">
        <f t="shared" ref="C306:C314" si="32">SUM(D306:E306)</f>
        <v>0</v>
      </c>
      <c r="D306" s="844"/>
      <c r="E306" s="845"/>
      <c r="G306" s="10">
        <f t="shared" si="28"/>
        <v>0</v>
      </c>
    </row>
    <row r="307" spans="1:7" ht="18" hidden="1" customHeight="1" x14ac:dyDescent="0.3">
      <c r="A307" s="1110"/>
      <c r="B307" s="288"/>
      <c r="C307" s="447">
        <f t="shared" si="32"/>
        <v>0</v>
      </c>
      <c r="D307" s="844"/>
      <c r="E307" s="845"/>
      <c r="G307" s="10">
        <f t="shared" si="28"/>
        <v>0</v>
      </c>
    </row>
    <row r="308" spans="1:7" ht="18" hidden="1" customHeight="1" x14ac:dyDescent="0.3">
      <c r="A308" s="1110"/>
      <c r="B308" s="288"/>
      <c r="C308" s="447">
        <f t="shared" si="32"/>
        <v>0</v>
      </c>
      <c r="D308" s="844"/>
      <c r="E308" s="845"/>
      <c r="G308" s="10">
        <f t="shared" si="28"/>
        <v>0</v>
      </c>
    </row>
    <row r="309" spans="1:7" ht="18" hidden="1" customHeight="1" x14ac:dyDescent="0.3">
      <c r="A309" s="1110"/>
      <c r="B309" s="288"/>
      <c r="C309" s="447">
        <f t="shared" si="32"/>
        <v>0</v>
      </c>
      <c r="D309" s="844"/>
      <c r="E309" s="845"/>
      <c r="G309" s="10">
        <f t="shared" si="28"/>
        <v>0</v>
      </c>
    </row>
    <row r="310" spans="1:7" ht="18" hidden="1" customHeight="1" x14ac:dyDescent="0.3">
      <c r="A310" s="1110"/>
      <c r="B310" s="288"/>
      <c r="C310" s="447">
        <f t="shared" si="32"/>
        <v>0</v>
      </c>
      <c r="D310" s="844"/>
      <c r="E310" s="845"/>
      <c r="G310" s="10">
        <f t="shared" si="28"/>
        <v>0</v>
      </c>
    </row>
    <row r="311" spans="1:7" ht="18" hidden="1" customHeight="1" x14ac:dyDescent="0.3">
      <c r="A311" s="1110"/>
      <c r="B311" s="288"/>
      <c r="C311" s="447">
        <f t="shared" si="32"/>
        <v>0</v>
      </c>
      <c r="D311" s="844"/>
      <c r="E311" s="845"/>
      <c r="G311" s="10">
        <f t="shared" si="28"/>
        <v>0</v>
      </c>
    </row>
    <row r="312" spans="1:7" ht="18" hidden="1" customHeight="1" x14ac:dyDescent="0.3">
      <c r="A312" s="1110"/>
      <c r="B312" s="288"/>
      <c r="C312" s="447">
        <f t="shared" si="32"/>
        <v>0</v>
      </c>
      <c r="D312" s="844"/>
      <c r="E312" s="845"/>
      <c r="G312" s="10">
        <f t="shared" si="28"/>
        <v>0</v>
      </c>
    </row>
    <row r="313" spans="1:7" ht="18" hidden="1" customHeight="1" x14ac:dyDescent="0.3">
      <c r="A313" s="1110"/>
      <c r="B313" s="288"/>
      <c r="C313" s="447">
        <f t="shared" si="32"/>
        <v>0</v>
      </c>
      <c r="D313" s="844"/>
      <c r="E313" s="845"/>
      <c r="G313" s="10">
        <f t="shared" si="28"/>
        <v>0</v>
      </c>
    </row>
    <row r="314" spans="1:7" ht="18" hidden="1" customHeight="1" x14ac:dyDescent="0.3">
      <c r="A314" s="1110"/>
      <c r="B314" s="288"/>
      <c r="C314" s="447">
        <f t="shared" si="32"/>
        <v>0</v>
      </c>
      <c r="D314" s="844"/>
      <c r="E314" s="845"/>
      <c r="G314" s="10">
        <f t="shared" si="28"/>
        <v>0</v>
      </c>
    </row>
    <row r="315" spans="1:7" ht="18" hidden="1" customHeight="1" x14ac:dyDescent="0.3">
      <c r="A315" s="1114"/>
      <c r="B315" s="288" t="s">
        <v>742</v>
      </c>
      <c r="C315" s="447">
        <f>SUM(C305:C314)</f>
        <v>0</v>
      </c>
      <c r="D315" s="447">
        <f>SUM(D305:D314)</f>
        <v>0</v>
      </c>
      <c r="E315" s="447">
        <f>SUM(E305:E314)</f>
        <v>0</v>
      </c>
      <c r="G315" s="10">
        <f t="shared" si="28"/>
        <v>0</v>
      </c>
    </row>
    <row r="316" spans="1:7" ht="112.5" x14ac:dyDescent="0.3">
      <c r="A316" s="1112" t="s">
        <v>1114</v>
      </c>
      <c r="B316" s="1070" t="s">
        <v>1294</v>
      </c>
      <c r="C316" s="1062">
        <f>D316+E316</f>
        <v>49900</v>
      </c>
      <c r="D316" s="1062">
        <v>49900</v>
      </c>
      <c r="E316" s="1062"/>
      <c r="G316" s="10">
        <f t="shared" si="28"/>
        <v>99800</v>
      </c>
    </row>
    <row r="317" spans="1:7" ht="93.75" x14ac:dyDescent="0.3">
      <c r="A317" s="1110"/>
      <c r="B317" s="1070" t="s">
        <v>1295</v>
      </c>
      <c r="C317" s="1062">
        <f>D317+E317</f>
        <v>13400</v>
      </c>
      <c r="D317" s="1062"/>
      <c r="E317" s="1063">
        <v>13400</v>
      </c>
      <c r="G317" s="10">
        <f t="shared" si="28"/>
        <v>26800</v>
      </c>
    </row>
    <row r="318" spans="1:7" ht="18" hidden="1" customHeight="1" x14ac:dyDescent="0.3">
      <c r="A318" s="1110"/>
      <c r="B318" s="288"/>
      <c r="C318" s="447">
        <f t="shared" ref="C318:C325" si="33">SUM(D318:E318)</f>
        <v>0</v>
      </c>
      <c r="D318" s="844"/>
      <c r="E318" s="845"/>
      <c r="G318" s="10">
        <f t="shared" si="28"/>
        <v>0</v>
      </c>
    </row>
    <row r="319" spans="1:7" ht="18" hidden="1" customHeight="1" x14ac:dyDescent="0.3">
      <c r="A319" s="1110"/>
      <c r="B319" s="288"/>
      <c r="C319" s="447">
        <f t="shared" si="33"/>
        <v>0</v>
      </c>
      <c r="D319" s="844"/>
      <c r="E319" s="845"/>
      <c r="G319" s="10">
        <f t="shared" si="28"/>
        <v>0</v>
      </c>
    </row>
    <row r="320" spans="1:7" ht="18" hidden="1" customHeight="1" x14ac:dyDescent="0.3">
      <c r="A320" s="1110"/>
      <c r="B320" s="288"/>
      <c r="C320" s="447">
        <f t="shared" si="33"/>
        <v>0</v>
      </c>
      <c r="D320" s="844"/>
      <c r="E320" s="845"/>
      <c r="G320" s="10">
        <f t="shared" si="28"/>
        <v>0</v>
      </c>
    </row>
    <row r="321" spans="1:7" ht="18" hidden="1" customHeight="1" x14ac:dyDescent="0.3">
      <c r="A321" s="1110"/>
      <c r="B321" s="288"/>
      <c r="C321" s="447">
        <f t="shared" si="33"/>
        <v>0</v>
      </c>
      <c r="D321" s="844"/>
      <c r="E321" s="845"/>
      <c r="G321" s="10">
        <f t="shared" si="28"/>
        <v>0</v>
      </c>
    </row>
    <row r="322" spans="1:7" ht="18" hidden="1" customHeight="1" x14ac:dyDescent="0.3">
      <c r="A322" s="1110"/>
      <c r="B322" s="288"/>
      <c r="C322" s="447">
        <f t="shared" si="33"/>
        <v>0</v>
      </c>
      <c r="D322" s="844"/>
      <c r="E322" s="845"/>
      <c r="G322" s="10">
        <f t="shared" si="28"/>
        <v>0</v>
      </c>
    </row>
    <row r="323" spans="1:7" ht="18" hidden="1" customHeight="1" x14ac:dyDescent="0.3">
      <c r="A323" s="1110"/>
      <c r="B323" s="288"/>
      <c r="C323" s="447">
        <f t="shared" si="33"/>
        <v>0</v>
      </c>
      <c r="D323" s="844"/>
      <c r="E323" s="845"/>
      <c r="G323" s="10">
        <f t="shared" si="28"/>
        <v>0</v>
      </c>
    </row>
    <row r="324" spans="1:7" ht="18" hidden="1" customHeight="1" x14ac:dyDescent="0.3">
      <c r="A324" s="1110"/>
      <c r="B324" s="288"/>
      <c r="C324" s="447">
        <f t="shared" si="33"/>
        <v>0</v>
      </c>
      <c r="D324" s="844"/>
      <c r="E324" s="845"/>
      <c r="G324" s="10">
        <f t="shared" si="28"/>
        <v>0</v>
      </c>
    </row>
    <row r="325" spans="1:7" ht="18" hidden="1" customHeight="1" x14ac:dyDescent="0.3">
      <c r="A325" s="1110"/>
      <c r="B325" s="288"/>
      <c r="C325" s="447">
        <f t="shared" si="33"/>
        <v>0</v>
      </c>
      <c r="D325" s="844"/>
      <c r="E325" s="845"/>
      <c r="G325" s="10">
        <f t="shared" si="28"/>
        <v>0</v>
      </c>
    </row>
    <row r="326" spans="1:7" ht="18" customHeight="1" x14ac:dyDescent="0.3">
      <c r="A326" s="1114"/>
      <c r="B326" s="288" t="s">
        <v>742</v>
      </c>
      <c r="C326" s="447">
        <f>SUM(C316:C325)</f>
        <v>63300</v>
      </c>
      <c r="D326" s="447">
        <f>SUM(D316:D325)</f>
        <v>49900</v>
      </c>
      <c r="E326" s="447">
        <f>SUM(E316:E325)</f>
        <v>13400</v>
      </c>
      <c r="G326" s="10">
        <f t="shared" si="28"/>
        <v>126600</v>
      </c>
    </row>
    <row r="327" spans="1:7" ht="18" hidden="1" customHeight="1" x14ac:dyDescent="0.3">
      <c r="A327" s="1112" t="s">
        <v>1115</v>
      </c>
      <c r="B327" s="288"/>
      <c r="C327" s="447">
        <f>SUM(D327:E327)</f>
        <v>0</v>
      </c>
      <c r="D327" s="844"/>
      <c r="E327" s="845"/>
      <c r="G327" s="10">
        <f t="shared" si="28"/>
        <v>0</v>
      </c>
    </row>
    <row r="328" spans="1:7" ht="18" hidden="1" customHeight="1" x14ac:dyDescent="0.3">
      <c r="A328" s="1110"/>
      <c r="B328" s="288"/>
      <c r="C328" s="447">
        <f t="shared" ref="C328:C336" si="34">SUM(D328:E328)</f>
        <v>0</v>
      </c>
      <c r="D328" s="844"/>
      <c r="E328" s="845"/>
      <c r="G328" s="10">
        <f t="shared" si="28"/>
        <v>0</v>
      </c>
    </row>
    <row r="329" spans="1:7" ht="18" hidden="1" customHeight="1" x14ac:dyDescent="0.3">
      <c r="A329" s="1110"/>
      <c r="B329" s="288"/>
      <c r="C329" s="447">
        <f t="shared" si="34"/>
        <v>0</v>
      </c>
      <c r="D329" s="844"/>
      <c r="E329" s="845"/>
      <c r="G329" s="10">
        <f t="shared" ref="G329:G392" si="35">SUM(C329:E329)</f>
        <v>0</v>
      </c>
    </row>
    <row r="330" spans="1:7" ht="18" hidden="1" customHeight="1" x14ac:dyDescent="0.3">
      <c r="A330" s="1110"/>
      <c r="B330" s="288"/>
      <c r="C330" s="447">
        <f t="shared" si="34"/>
        <v>0</v>
      </c>
      <c r="D330" s="844"/>
      <c r="E330" s="845"/>
      <c r="G330" s="10">
        <f t="shared" si="35"/>
        <v>0</v>
      </c>
    </row>
    <row r="331" spans="1:7" ht="18" hidden="1" customHeight="1" x14ac:dyDescent="0.3">
      <c r="A331" s="1110"/>
      <c r="B331" s="288"/>
      <c r="C331" s="447">
        <f t="shared" si="34"/>
        <v>0</v>
      </c>
      <c r="D331" s="844"/>
      <c r="E331" s="845"/>
      <c r="G331" s="10">
        <f t="shared" si="35"/>
        <v>0</v>
      </c>
    </row>
    <row r="332" spans="1:7" ht="18" hidden="1" customHeight="1" x14ac:dyDescent="0.3">
      <c r="A332" s="1110"/>
      <c r="B332" s="288"/>
      <c r="C332" s="447">
        <f t="shared" si="34"/>
        <v>0</v>
      </c>
      <c r="D332" s="844"/>
      <c r="E332" s="845"/>
      <c r="G332" s="10">
        <f t="shared" si="35"/>
        <v>0</v>
      </c>
    </row>
    <row r="333" spans="1:7" ht="18" hidden="1" customHeight="1" x14ac:dyDescent="0.3">
      <c r="A333" s="1110"/>
      <c r="B333" s="288"/>
      <c r="C333" s="447">
        <f t="shared" si="34"/>
        <v>0</v>
      </c>
      <c r="D333" s="844"/>
      <c r="E333" s="845"/>
      <c r="G333" s="10">
        <f t="shared" si="35"/>
        <v>0</v>
      </c>
    </row>
    <row r="334" spans="1:7" ht="18" hidden="1" customHeight="1" x14ac:dyDescent="0.3">
      <c r="A334" s="1110"/>
      <c r="B334" s="288"/>
      <c r="C334" s="447">
        <f t="shared" si="34"/>
        <v>0</v>
      </c>
      <c r="D334" s="844"/>
      <c r="E334" s="845"/>
      <c r="G334" s="10">
        <f t="shared" si="35"/>
        <v>0</v>
      </c>
    </row>
    <row r="335" spans="1:7" ht="18" hidden="1" customHeight="1" x14ac:dyDescent="0.3">
      <c r="A335" s="1110"/>
      <c r="B335" s="288"/>
      <c r="C335" s="447">
        <f t="shared" si="34"/>
        <v>0</v>
      </c>
      <c r="D335" s="844"/>
      <c r="E335" s="845"/>
      <c r="G335" s="10">
        <f t="shared" si="35"/>
        <v>0</v>
      </c>
    </row>
    <row r="336" spans="1:7" ht="18" hidden="1" customHeight="1" x14ac:dyDescent="0.3">
      <c r="A336" s="1110"/>
      <c r="B336" s="288"/>
      <c r="C336" s="447">
        <f t="shared" si="34"/>
        <v>0</v>
      </c>
      <c r="D336" s="844"/>
      <c r="E336" s="845"/>
      <c r="G336" s="10">
        <f t="shared" si="35"/>
        <v>0</v>
      </c>
    </row>
    <row r="337" spans="1:7" ht="18" hidden="1" customHeight="1" x14ac:dyDescent="0.3">
      <c r="A337" s="1114"/>
      <c r="B337" s="288" t="s">
        <v>742</v>
      </c>
      <c r="C337" s="447">
        <f>SUM(C327:C336)</f>
        <v>0</v>
      </c>
      <c r="D337" s="447">
        <f>SUM(D327:D336)</f>
        <v>0</v>
      </c>
      <c r="E337" s="447">
        <f>SUM(E327:E336)</f>
        <v>0</v>
      </c>
      <c r="G337" s="10">
        <f t="shared" si="35"/>
        <v>0</v>
      </c>
    </row>
    <row r="338" spans="1:7" ht="18" hidden="1" customHeight="1" x14ac:dyDescent="0.3">
      <c r="A338" s="1112" t="s">
        <v>1116</v>
      </c>
      <c r="B338" s="288"/>
      <c r="C338" s="447">
        <f>SUM(D338:E338)</f>
        <v>0</v>
      </c>
      <c r="D338" s="844"/>
      <c r="E338" s="845"/>
      <c r="G338" s="10">
        <f t="shared" si="35"/>
        <v>0</v>
      </c>
    </row>
    <row r="339" spans="1:7" ht="18" hidden="1" customHeight="1" x14ac:dyDescent="0.3">
      <c r="A339" s="1110"/>
      <c r="B339" s="288"/>
      <c r="C339" s="447">
        <f t="shared" ref="C339:C347" si="36">SUM(D339:E339)</f>
        <v>0</v>
      </c>
      <c r="D339" s="844"/>
      <c r="E339" s="845"/>
      <c r="G339" s="10">
        <f t="shared" si="35"/>
        <v>0</v>
      </c>
    </row>
    <row r="340" spans="1:7" ht="18" hidden="1" customHeight="1" x14ac:dyDescent="0.3">
      <c r="A340" s="1110"/>
      <c r="B340" s="288"/>
      <c r="C340" s="447">
        <f t="shared" si="36"/>
        <v>0</v>
      </c>
      <c r="D340" s="844"/>
      <c r="E340" s="845"/>
      <c r="G340" s="10">
        <f t="shared" si="35"/>
        <v>0</v>
      </c>
    </row>
    <row r="341" spans="1:7" ht="18" hidden="1" customHeight="1" x14ac:dyDescent="0.3">
      <c r="A341" s="1110"/>
      <c r="B341" s="288"/>
      <c r="C341" s="447">
        <f t="shared" si="36"/>
        <v>0</v>
      </c>
      <c r="D341" s="844"/>
      <c r="E341" s="845"/>
      <c r="G341" s="10">
        <f t="shared" si="35"/>
        <v>0</v>
      </c>
    </row>
    <row r="342" spans="1:7" ht="18" hidden="1" customHeight="1" x14ac:dyDescent="0.3">
      <c r="A342" s="1110"/>
      <c r="B342" s="288"/>
      <c r="C342" s="447">
        <f t="shared" si="36"/>
        <v>0</v>
      </c>
      <c r="D342" s="844"/>
      <c r="E342" s="845"/>
      <c r="G342" s="10">
        <f t="shared" si="35"/>
        <v>0</v>
      </c>
    </row>
    <row r="343" spans="1:7" ht="18" hidden="1" customHeight="1" x14ac:dyDescent="0.3">
      <c r="A343" s="1110"/>
      <c r="B343" s="288"/>
      <c r="C343" s="447">
        <f t="shared" si="36"/>
        <v>0</v>
      </c>
      <c r="D343" s="844"/>
      <c r="E343" s="845"/>
      <c r="G343" s="10">
        <f t="shared" si="35"/>
        <v>0</v>
      </c>
    </row>
    <row r="344" spans="1:7" ht="18" hidden="1" customHeight="1" x14ac:dyDescent="0.3">
      <c r="A344" s="1110"/>
      <c r="B344" s="288"/>
      <c r="C344" s="447">
        <f t="shared" si="36"/>
        <v>0</v>
      </c>
      <c r="D344" s="844"/>
      <c r="E344" s="845"/>
      <c r="G344" s="10">
        <f t="shared" si="35"/>
        <v>0</v>
      </c>
    </row>
    <row r="345" spans="1:7" ht="18" hidden="1" customHeight="1" x14ac:dyDescent="0.3">
      <c r="A345" s="1110"/>
      <c r="B345" s="288"/>
      <c r="C345" s="447">
        <f t="shared" si="36"/>
        <v>0</v>
      </c>
      <c r="D345" s="844"/>
      <c r="E345" s="845"/>
      <c r="G345" s="10">
        <f t="shared" si="35"/>
        <v>0</v>
      </c>
    </row>
    <row r="346" spans="1:7" ht="18" hidden="1" customHeight="1" x14ac:dyDescent="0.3">
      <c r="A346" s="1110"/>
      <c r="B346" s="288"/>
      <c r="C346" s="447">
        <f t="shared" si="36"/>
        <v>0</v>
      </c>
      <c r="D346" s="844"/>
      <c r="E346" s="845"/>
      <c r="G346" s="10">
        <f t="shared" si="35"/>
        <v>0</v>
      </c>
    </row>
    <row r="347" spans="1:7" ht="18" hidden="1" customHeight="1" x14ac:dyDescent="0.3">
      <c r="A347" s="1110"/>
      <c r="B347" s="288"/>
      <c r="C347" s="447">
        <f t="shared" si="36"/>
        <v>0</v>
      </c>
      <c r="D347" s="844"/>
      <c r="E347" s="845"/>
      <c r="G347" s="10">
        <f t="shared" si="35"/>
        <v>0</v>
      </c>
    </row>
    <row r="348" spans="1:7" ht="18" hidden="1" customHeight="1" x14ac:dyDescent="0.3">
      <c r="A348" s="1114"/>
      <c r="B348" s="288" t="s">
        <v>742</v>
      </c>
      <c r="C348" s="447">
        <f>SUM(C338:C347)</f>
        <v>0</v>
      </c>
      <c r="D348" s="447">
        <f>SUM(D338:D347)</f>
        <v>0</v>
      </c>
      <c r="E348" s="447">
        <f>SUM(E338:E347)</f>
        <v>0</v>
      </c>
      <c r="G348" s="10">
        <f t="shared" si="35"/>
        <v>0</v>
      </c>
    </row>
    <row r="349" spans="1:7" ht="18" hidden="1" customHeight="1" x14ac:dyDescent="0.3">
      <c r="A349" s="1112" t="s">
        <v>1117</v>
      </c>
      <c r="B349" s="288"/>
      <c r="C349" s="447">
        <f>SUM(D349:E349)</f>
        <v>0</v>
      </c>
      <c r="D349" s="844"/>
      <c r="E349" s="845"/>
      <c r="G349" s="10">
        <f t="shared" si="35"/>
        <v>0</v>
      </c>
    </row>
    <row r="350" spans="1:7" ht="18" hidden="1" customHeight="1" x14ac:dyDescent="0.3">
      <c r="A350" s="1110"/>
      <c r="B350" s="288"/>
      <c r="C350" s="447">
        <f t="shared" ref="C350:C358" si="37">SUM(D350:E350)</f>
        <v>0</v>
      </c>
      <c r="D350" s="844"/>
      <c r="E350" s="845"/>
      <c r="G350" s="10">
        <f t="shared" si="35"/>
        <v>0</v>
      </c>
    </row>
    <row r="351" spans="1:7" ht="18" hidden="1" customHeight="1" x14ac:dyDescent="0.3">
      <c r="A351" s="1110"/>
      <c r="B351" s="288"/>
      <c r="C351" s="447">
        <f t="shared" si="37"/>
        <v>0</v>
      </c>
      <c r="D351" s="844"/>
      <c r="E351" s="845"/>
      <c r="G351" s="10">
        <f t="shared" si="35"/>
        <v>0</v>
      </c>
    </row>
    <row r="352" spans="1:7" ht="18" hidden="1" customHeight="1" x14ac:dyDescent="0.3">
      <c r="A352" s="1110"/>
      <c r="B352" s="288"/>
      <c r="C352" s="447">
        <f t="shared" si="37"/>
        <v>0</v>
      </c>
      <c r="D352" s="844"/>
      <c r="E352" s="845"/>
      <c r="G352" s="10">
        <f t="shared" si="35"/>
        <v>0</v>
      </c>
    </row>
    <row r="353" spans="1:7" ht="18" hidden="1" customHeight="1" x14ac:dyDescent="0.3">
      <c r="A353" s="1110"/>
      <c r="B353" s="288"/>
      <c r="C353" s="447">
        <f t="shared" si="37"/>
        <v>0</v>
      </c>
      <c r="D353" s="844"/>
      <c r="E353" s="845"/>
      <c r="G353" s="10">
        <f t="shared" si="35"/>
        <v>0</v>
      </c>
    </row>
    <row r="354" spans="1:7" ht="18" hidden="1" customHeight="1" x14ac:dyDescent="0.3">
      <c r="A354" s="1110"/>
      <c r="B354" s="288"/>
      <c r="C354" s="447">
        <f t="shared" si="37"/>
        <v>0</v>
      </c>
      <c r="D354" s="844"/>
      <c r="E354" s="845"/>
      <c r="G354" s="10">
        <f t="shared" si="35"/>
        <v>0</v>
      </c>
    </row>
    <row r="355" spans="1:7" ht="18" hidden="1" customHeight="1" x14ac:dyDescent="0.3">
      <c r="A355" s="1110"/>
      <c r="B355" s="288"/>
      <c r="C355" s="447">
        <f t="shared" si="37"/>
        <v>0</v>
      </c>
      <c r="D355" s="844"/>
      <c r="E355" s="845"/>
      <c r="G355" s="10">
        <f t="shared" si="35"/>
        <v>0</v>
      </c>
    </row>
    <row r="356" spans="1:7" ht="18" hidden="1" customHeight="1" x14ac:dyDescent="0.3">
      <c r="A356" s="1110"/>
      <c r="B356" s="288"/>
      <c r="C356" s="447">
        <f t="shared" si="37"/>
        <v>0</v>
      </c>
      <c r="D356" s="844"/>
      <c r="E356" s="845"/>
      <c r="G356" s="10">
        <f t="shared" si="35"/>
        <v>0</v>
      </c>
    </row>
    <row r="357" spans="1:7" ht="18" hidden="1" customHeight="1" x14ac:dyDescent="0.3">
      <c r="A357" s="1110"/>
      <c r="B357" s="288"/>
      <c r="C357" s="447">
        <f t="shared" si="37"/>
        <v>0</v>
      </c>
      <c r="D357" s="844"/>
      <c r="E357" s="845"/>
      <c r="G357" s="10">
        <f t="shared" si="35"/>
        <v>0</v>
      </c>
    </row>
    <row r="358" spans="1:7" ht="18" hidden="1" customHeight="1" x14ac:dyDescent="0.3">
      <c r="A358" s="1110"/>
      <c r="B358" s="288"/>
      <c r="C358" s="447">
        <f t="shared" si="37"/>
        <v>0</v>
      </c>
      <c r="D358" s="844"/>
      <c r="E358" s="845"/>
      <c r="G358" s="10">
        <f t="shared" si="35"/>
        <v>0</v>
      </c>
    </row>
    <row r="359" spans="1:7" ht="18" hidden="1" customHeight="1" x14ac:dyDescent="0.3">
      <c r="A359" s="1114"/>
      <c r="B359" s="288" t="s">
        <v>742</v>
      </c>
      <c r="C359" s="447">
        <f>SUM(C349:C358)</f>
        <v>0</v>
      </c>
      <c r="D359" s="447">
        <f>SUM(D349:D358)</f>
        <v>0</v>
      </c>
      <c r="E359" s="447">
        <f>SUM(E349:E358)</f>
        <v>0</v>
      </c>
      <c r="G359" s="10">
        <f t="shared" si="35"/>
        <v>0</v>
      </c>
    </row>
    <row r="360" spans="1:7" ht="18" hidden="1" customHeight="1" x14ac:dyDescent="0.3">
      <c r="A360" s="1112" t="s">
        <v>1118</v>
      </c>
      <c r="B360" s="288"/>
      <c r="C360" s="447">
        <f>SUM(D360:E360)</f>
        <v>0</v>
      </c>
      <c r="D360" s="844"/>
      <c r="E360" s="845"/>
      <c r="G360" s="10">
        <f t="shared" si="35"/>
        <v>0</v>
      </c>
    </row>
    <row r="361" spans="1:7" ht="18" hidden="1" customHeight="1" x14ac:dyDescent="0.3">
      <c r="A361" s="1110"/>
      <c r="B361" s="288"/>
      <c r="C361" s="447">
        <f t="shared" ref="C361:C369" si="38">SUM(D361:E361)</f>
        <v>0</v>
      </c>
      <c r="D361" s="844"/>
      <c r="E361" s="845"/>
      <c r="G361" s="10">
        <f t="shared" si="35"/>
        <v>0</v>
      </c>
    </row>
    <row r="362" spans="1:7" ht="18" hidden="1" customHeight="1" x14ac:dyDescent="0.3">
      <c r="A362" s="1110"/>
      <c r="B362" s="288"/>
      <c r="C362" s="447">
        <f t="shared" si="38"/>
        <v>0</v>
      </c>
      <c r="D362" s="844"/>
      <c r="E362" s="845"/>
      <c r="G362" s="10">
        <f t="shared" si="35"/>
        <v>0</v>
      </c>
    </row>
    <row r="363" spans="1:7" ht="18" hidden="1" customHeight="1" x14ac:dyDescent="0.3">
      <c r="A363" s="1110"/>
      <c r="B363" s="288"/>
      <c r="C363" s="447">
        <f t="shared" si="38"/>
        <v>0</v>
      </c>
      <c r="D363" s="844"/>
      <c r="E363" s="845"/>
      <c r="G363" s="10">
        <f t="shared" si="35"/>
        <v>0</v>
      </c>
    </row>
    <row r="364" spans="1:7" ht="18" hidden="1" customHeight="1" x14ac:dyDescent="0.3">
      <c r="A364" s="1110"/>
      <c r="B364" s="288"/>
      <c r="C364" s="447">
        <f t="shared" si="38"/>
        <v>0</v>
      </c>
      <c r="D364" s="844"/>
      <c r="E364" s="845"/>
      <c r="G364" s="10">
        <f t="shared" si="35"/>
        <v>0</v>
      </c>
    </row>
    <row r="365" spans="1:7" ht="18" hidden="1" customHeight="1" x14ac:dyDescent="0.3">
      <c r="A365" s="1110"/>
      <c r="B365" s="288"/>
      <c r="C365" s="447">
        <f t="shared" si="38"/>
        <v>0</v>
      </c>
      <c r="D365" s="844"/>
      <c r="E365" s="845"/>
      <c r="G365" s="10">
        <f t="shared" si="35"/>
        <v>0</v>
      </c>
    </row>
    <row r="366" spans="1:7" ht="18" hidden="1" customHeight="1" x14ac:dyDescent="0.3">
      <c r="A366" s="1110"/>
      <c r="B366" s="288"/>
      <c r="C366" s="447">
        <f t="shared" si="38"/>
        <v>0</v>
      </c>
      <c r="D366" s="844"/>
      <c r="E366" s="845"/>
      <c r="G366" s="10">
        <f t="shared" si="35"/>
        <v>0</v>
      </c>
    </row>
    <row r="367" spans="1:7" ht="18" hidden="1" customHeight="1" x14ac:dyDescent="0.3">
      <c r="A367" s="1110"/>
      <c r="B367" s="288"/>
      <c r="C367" s="447">
        <f t="shared" si="38"/>
        <v>0</v>
      </c>
      <c r="D367" s="844"/>
      <c r="E367" s="845"/>
      <c r="G367" s="10">
        <f t="shared" si="35"/>
        <v>0</v>
      </c>
    </row>
    <row r="368" spans="1:7" ht="18" hidden="1" customHeight="1" x14ac:dyDescent="0.3">
      <c r="A368" s="1110"/>
      <c r="B368" s="288"/>
      <c r="C368" s="447">
        <f t="shared" si="38"/>
        <v>0</v>
      </c>
      <c r="D368" s="844"/>
      <c r="E368" s="845"/>
      <c r="G368" s="10">
        <f t="shared" si="35"/>
        <v>0</v>
      </c>
    </row>
    <row r="369" spans="1:7" ht="18" hidden="1" customHeight="1" x14ac:dyDescent="0.3">
      <c r="A369" s="1110"/>
      <c r="B369" s="288"/>
      <c r="C369" s="447">
        <f t="shared" si="38"/>
        <v>0</v>
      </c>
      <c r="D369" s="844"/>
      <c r="E369" s="845"/>
      <c r="G369" s="10">
        <f t="shared" si="35"/>
        <v>0</v>
      </c>
    </row>
    <row r="370" spans="1:7" ht="18" hidden="1" customHeight="1" x14ac:dyDescent="0.3">
      <c r="A370" s="1114"/>
      <c r="B370" s="288" t="s">
        <v>742</v>
      </c>
      <c r="C370" s="447">
        <f>SUM(C360:C369)</f>
        <v>0</v>
      </c>
      <c r="D370" s="447">
        <f>SUM(D360:D369)</f>
        <v>0</v>
      </c>
      <c r="E370" s="447">
        <f>SUM(E360:E369)</f>
        <v>0</v>
      </c>
      <c r="G370" s="10">
        <f t="shared" si="35"/>
        <v>0</v>
      </c>
    </row>
    <row r="371" spans="1:7" ht="18" hidden="1" customHeight="1" x14ac:dyDescent="0.3">
      <c r="A371" s="1112" t="s">
        <v>1119</v>
      </c>
      <c r="B371" s="288"/>
      <c r="C371" s="447">
        <f>SUM(D371:E371)</f>
        <v>0</v>
      </c>
      <c r="D371" s="844"/>
      <c r="E371" s="845"/>
      <c r="G371" s="10">
        <f t="shared" si="35"/>
        <v>0</v>
      </c>
    </row>
    <row r="372" spans="1:7" ht="18" hidden="1" customHeight="1" x14ac:dyDescent="0.3">
      <c r="A372" s="1110"/>
      <c r="B372" s="288"/>
      <c r="C372" s="447">
        <f t="shared" ref="C372:C380" si="39">SUM(D372:E372)</f>
        <v>0</v>
      </c>
      <c r="D372" s="844"/>
      <c r="E372" s="845"/>
      <c r="G372" s="10">
        <f t="shared" si="35"/>
        <v>0</v>
      </c>
    </row>
    <row r="373" spans="1:7" ht="18" hidden="1" customHeight="1" x14ac:dyDescent="0.3">
      <c r="A373" s="1110"/>
      <c r="B373" s="288"/>
      <c r="C373" s="447">
        <f t="shared" si="39"/>
        <v>0</v>
      </c>
      <c r="D373" s="844"/>
      <c r="E373" s="845"/>
      <c r="G373" s="10">
        <f t="shared" si="35"/>
        <v>0</v>
      </c>
    </row>
    <row r="374" spans="1:7" ht="18" hidden="1" customHeight="1" x14ac:dyDescent="0.3">
      <c r="A374" s="1110"/>
      <c r="B374" s="288"/>
      <c r="C374" s="447">
        <f t="shared" si="39"/>
        <v>0</v>
      </c>
      <c r="D374" s="844"/>
      <c r="E374" s="845"/>
      <c r="G374" s="10">
        <f t="shared" si="35"/>
        <v>0</v>
      </c>
    </row>
    <row r="375" spans="1:7" ht="18" hidden="1" customHeight="1" x14ac:dyDescent="0.3">
      <c r="A375" s="1110"/>
      <c r="B375" s="288"/>
      <c r="C375" s="447">
        <f t="shared" si="39"/>
        <v>0</v>
      </c>
      <c r="D375" s="844"/>
      <c r="E375" s="845"/>
      <c r="G375" s="10">
        <f t="shared" si="35"/>
        <v>0</v>
      </c>
    </row>
    <row r="376" spans="1:7" ht="18" hidden="1" customHeight="1" x14ac:dyDescent="0.3">
      <c r="A376" s="1110"/>
      <c r="B376" s="288"/>
      <c r="C376" s="447">
        <f t="shared" si="39"/>
        <v>0</v>
      </c>
      <c r="D376" s="844"/>
      <c r="E376" s="845"/>
      <c r="G376" s="10">
        <f t="shared" si="35"/>
        <v>0</v>
      </c>
    </row>
    <row r="377" spans="1:7" ht="18" hidden="1" customHeight="1" x14ac:dyDescent="0.3">
      <c r="A377" s="1110"/>
      <c r="B377" s="288"/>
      <c r="C377" s="447">
        <f t="shared" si="39"/>
        <v>0</v>
      </c>
      <c r="D377" s="844"/>
      <c r="E377" s="845"/>
      <c r="G377" s="10">
        <f t="shared" si="35"/>
        <v>0</v>
      </c>
    </row>
    <row r="378" spans="1:7" ht="18" hidden="1" customHeight="1" x14ac:dyDescent="0.3">
      <c r="A378" s="1110"/>
      <c r="B378" s="288"/>
      <c r="C378" s="447">
        <f t="shared" si="39"/>
        <v>0</v>
      </c>
      <c r="D378" s="844"/>
      <c r="E378" s="845"/>
      <c r="G378" s="10">
        <f t="shared" si="35"/>
        <v>0</v>
      </c>
    </row>
    <row r="379" spans="1:7" ht="18" hidden="1" customHeight="1" x14ac:dyDescent="0.3">
      <c r="A379" s="1110"/>
      <c r="B379" s="288"/>
      <c r="C379" s="447">
        <f t="shared" si="39"/>
        <v>0</v>
      </c>
      <c r="D379" s="844"/>
      <c r="E379" s="845"/>
      <c r="G379" s="10">
        <f t="shared" si="35"/>
        <v>0</v>
      </c>
    </row>
    <row r="380" spans="1:7" ht="18" hidden="1" customHeight="1" x14ac:dyDescent="0.3">
      <c r="A380" s="1110"/>
      <c r="B380" s="288"/>
      <c r="C380" s="447">
        <f t="shared" si="39"/>
        <v>0</v>
      </c>
      <c r="D380" s="844"/>
      <c r="E380" s="845"/>
      <c r="G380" s="10">
        <f t="shared" si="35"/>
        <v>0</v>
      </c>
    </row>
    <row r="381" spans="1:7" ht="18" hidden="1" customHeight="1" x14ac:dyDescent="0.3">
      <c r="A381" s="1114"/>
      <c r="B381" s="288" t="s">
        <v>742</v>
      </c>
      <c r="C381" s="447">
        <f>SUM(C371:C380)</f>
        <v>0</v>
      </c>
      <c r="D381" s="447">
        <f>SUM(D371:D380)</f>
        <v>0</v>
      </c>
      <c r="E381" s="447">
        <f>SUM(E371:E380)</f>
        <v>0</v>
      </c>
      <c r="G381" s="10">
        <f t="shared" si="35"/>
        <v>0</v>
      </c>
    </row>
    <row r="382" spans="1:7" ht="18" hidden="1" customHeight="1" x14ac:dyDescent="0.3">
      <c r="A382" s="1112" t="s">
        <v>1120</v>
      </c>
      <c r="B382" s="288"/>
      <c r="C382" s="447">
        <f>SUM(D382:E382)</f>
        <v>0</v>
      </c>
      <c r="D382" s="844"/>
      <c r="E382" s="845"/>
      <c r="G382" s="10">
        <f t="shared" si="35"/>
        <v>0</v>
      </c>
    </row>
    <row r="383" spans="1:7" ht="18" hidden="1" customHeight="1" x14ac:dyDescent="0.3">
      <c r="A383" s="1110"/>
      <c r="B383" s="288"/>
      <c r="C383" s="447">
        <f t="shared" ref="C383:C391" si="40">SUM(D383:E383)</f>
        <v>0</v>
      </c>
      <c r="D383" s="844"/>
      <c r="E383" s="845"/>
      <c r="G383" s="10">
        <f t="shared" si="35"/>
        <v>0</v>
      </c>
    </row>
    <row r="384" spans="1:7" ht="18" hidden="1" customHeight="1" x14ac:dyDescent="0.3">
      <c r="A384" s="1110"/>
      <c r="B384" s="288"/>
      <c r="C384" s="447">
        <f t="shared" si="40"/>
        <v>0</v>
      </c>
      <c r="D384" s="844"/>
      <c r="E384" s="845"/>
      <c r="G384" s="10">
        <f t="shared" si="35"/>
        <v>0</v>
      </c>
    </row>
    <row r="385" spans="1:7" ht="18" hidden="1" customHeight="1" x14ac:dyDescent="0.3">
      <c r="A385" s="1110"/>
      <c r="B385" s="288"/>
      <c r="C385" s="447">
        <f t="shared" si="40"/>
        <v>0</v>
      </c>
      <c r="D385" s="844"/>
      <c r="E385" s="845"/>
      <c r="G385" s="10">
        <f t="shared" si="35"/>
        <v>0</v>
      </c>
    </row>
    <row r="386" spans="1:7" ht="18" hidden="1" customHeight="1" x14ac:dyDescent="0.3">
      <c r="A386" s="1110"/>
      <c r="B386" s="288"/>
      <c r="C386" s="447">
        <f t="shared" si="40"/>
        <v>0</v>
      </c>
      <c r="D386" s="844"/>
      <c r="E386" s="845"/>
      <c r="G386" s="10">
        <f t="shared" si="35"/>
        <v>0</v>
      </c>
    </row>
    <row r="387" spans="1:7" ht="18" hidden="1" customHeight="1" x14ac:dyDescent="0.3">
      <c r="A387" s="1110"/>
      <c r="B387" s="288"/>
      <c r="C387" s="447">
        <f t="shared" si="40"/>
        <v>0</v>
      </c>
      <c r="D387" s="844"/>
      <c r="E387" s="845"/>
      <c r="G387" s="10">
        <f t="shared" si="35"/>
        <v>0</v>
      </c>
    </row>
    <row r="388" spans="1:7" ht="18" hidden="1" customHeight="1" x14ac:dyDescent="0.3">
      <c r="A388" s="1110"/>
      <c r="B388" s="288"/>
      <c r="C388" s="447">
        <f t="shared" si="40"/>
        <v>0</v>
      </c>
      <c r="D388" s="844"/>
      <c r="E388" s="845"/>
      <c r="G388" s="10">
        <f t="shared" si="35"/>
        <v>0</v>
      </c>
    </row>
    <row r="389" spans="1:7" ht="18" hidden="1" customHeight="1" x14ac:dyDescent="0.3">
      <c r="A389" s="1110"/>
      <c r="B389" s="288"/>
      <c r="C389" s="447">
        <f t="shared" si="40"/>
        <v>0</v>
      </c>
      <c r="D389" s="844"/>
      <c r="E389" s="845"/>
      <c r="G389" s="10">
        <f t="shared" si="35"/>
        <v>0</v>
      </c>
    </row>
    <row r="390" spans="1:7" ht="18" hidden="1" customHeight="1" x14ac:dyDescent="0.3">
      <c r="A390" s="1110"/>
      <c r="B390" s="288"/>
      <c r="C390" s="447">
        <f t="shared" si="40"/>
        <v>0</v>
      </c>
      <c r="D390" s="844"/>
      <c r="E390" s="845"/>
      <c r="G390" s="10">
        <f t="shared" si="35"/>
        <v>0</v>
      </c>
    </row>
    <row r="391" spans="1:7" ht="18" hidden="1" customHeight="1" x14ac:dyDescent="0.3">
      <c r="A391" s="1110"/>
      <c r="B391" s="288"/>
      <c r="C391" s="447">
        <f t="shared" si="40"/>
        <v>0</v>
      </c>
      <c r="D391" s="844"/>
      <c r="E391" s="845"/>
      <c r="G391" s="10">
        <f t="shared" si="35"/>
        <v>0</v>
      </c>
    </row>
    <row r="392" spans="1:7" ht="18" hidden="1" customHeight="1" x14ac:dyDescent="0.3">
      <c r="A392" s="1114"/>
      <c r="B392" s="288" t="s">
        <v>742</v>
      </c>
      <c r="C392" s="447">
        <f>SUM(C382:C391)</f>
        <v>0</v>
      </c>
      <c r="D392" s="447">
        <f>SUM(D382:D391)</f>
        <v>0</v>
      </c>
      <c r="E392" s="447">
        <f>SUM(E382:E391)</f>
        <v>0</v>
      </c>
      <c r="G392" s="10">
        <f t="shared" si="35"/>
        <v>0</v>
      </c>
    </row>
    <row r="393" spans="1:7" ht="18" hidden="1" customHeight="1" x14ac:dyDescent="0.3">
      <c r="A393" s="1112" t="s">
        <v>1121</v>
      </c>
      <c r="B393" s="288"/>
      <c r="C393" s="447">
        <f>SUM(D393:E393)</f>
        <v>0</v>
      </c>
      <c r="D393" s="844"/>
      <c r="E393" s="845"/>
      <c r="G393" s="10">
        <f t="shared" ref="G393:G456" si="41">SUM(C393:E393)</f>
        <v>0</v>
      </c>
    </row>
    <row r="394" spans="1:7" ht="18" hidden="1" customHeight="1" x14ac:dyDescent="0.3">
      <c r="A394" s="1110"/>
      <c r="B394" s="288"/>
      <c r="C394" s="447">
        <f t="shared" ref="C394:C402" si="42">SUM(D394:E394)</f>
        <v>0</v>
      </c>
      <c r="D394" s="844"/>
      <c r="E394" s="845"/>
      <c r="G394" s="10">
        <f t="shared" si="41"/>
        <v>0</v>
      </c>
    </row>
    <row r="395" spans="1:7" ht="18" hidden="1" customHeight="1" x14ac:dyDescent="0.3">
      <c r="A395" s="1110"/>
      <c r="B395" s="288"/>
      <c r="C395" s="447">
        <f t="shared" si="42"/>
        <v>0</v>
      </c>
      <c r="D395" s="844"/>
      <c r="E395" s="845"/>
      <c r="G395" s="10">
        <f t="shared" si="41"/>
        <v>0</v>
      </c>
    </row>
    <row r="396" spans="1:7" ht="18" hidden="1" customHeight="1" x14ac:dyDescent="0.3">
      <c r="A396" s="1110"/>
      <c r="B396" s="288"/>
      <c r="C396" s="447">
        <f t="shared" si="42"/>
        <v>0</v>
      </c>
      <c r="D396" s="844"/>
      <c r="E396" s="845"/>
      <c r="G396" s="10">
        <f t="shared" si="41"/>
        <v>0</v>
      </c>
    </row>
    <row r="397" spans="1:7" ht="18" hidden="1" customHeight="1" x14ac:dyDescent="0.3">
      <c r="A397" s="1110"/>
      <c r="B397" s="288"/>
      <c r="C397" s="447">
        <f t="shared" si="42"/>
        <v>0</v>
      </c>
      <c r="D397" s="844"/>
      <c r="E397" s="845"/>
      <c r="G397" s="10">
        <f t="shared" si="41"/>
        <v>0</v>
      </c>
    </row>
    <row r="398" spans="1:7" ht="18" hidden="1" customHeight="1" x14ac:dyDescent="0.3">
      <c r="A398" s="1110"/>
      <c r="B398" s="288"/>
      <c r="C398" s="447">
        <f t="shared" si="42"/>
        <v>0</v>
      </c>
      <c r="D398" s="844"/>
      <c r="E398" s="845"/>
      <c r="G398" s="10">
        <f t="shared" si="41"/>
        <v>0</v>
      </c>
    </row>
    <row r="399" spans="1:7" ht="18" hidden="1" customHeight="1" x14ac:dyDescent="0.3">
      <c r="A399" s="1110"/>
      <c r="B399" s="288"/>
      <c r="C399" s="447">
        <f t="shared" si="42"/>
        <v>0</v>
      </c>
      <c r="D399" s="844"/>
      <c r="E399" s="845"/>
      <c r="G399" s="10">
        <f t="shared" si="41"/>
        <v>0</v>
      </c>
    </row>
    <row r="400" spans="1:7" ht="18" hidden="1" customHeight="1" x14ac:dyDescent="0.3">
      <c r="A400" s="1110"/>
      <c r="B400" s="288"/>
      <c r="C400" s="447">
        <f t="shared" si="42"/>
        <v>0</v>
      </c>
      <c r="D400" s="844"/>
      <c r="E400" s="845"/>
      <c r="G400" s="10">
        <f t="shared" si="41"/>
        <v>0</v>
      </c>
    </row>
    <row r="401" spans="1:7" ht="18" hidden="1" customHeight="1" x14ac:dyDescent="0.3">
      <c r="A401" s="1110"/>
      <c r="B401" s="288"/>
      <c r="C401" s="447">
        <f t="shared" si="42"/>
        <v>0</v>
      </c>
      <c r="D401" s="844"/>
      <c r="E401" s="845"/>
      <c r="G401" s="10">
        <f t="shared" si="41"/>
        <v>0</v>
      </c>
    </row>
    <row r="402" spans="1:7" ht="18" hidden="1" customHeight="1" x14ac:dyDescent="0.3">
      <c r="A402" s="1110"/>
      <c r="B402" s="288"/>
      <c r="C402" s="447">
        <f t="shared" si="42"/>
        <v>0</v>
      </c>
      <c r="D402" s="844"/>
      <c r="E402" s="845"/>
      <c r="G402" s="10">
        <f t="shared" si="41"/>
        <v>0</v>
      </c>
    </row>
    <row r="403" spans="1:7" ht="18" hidden="1" customHeight="1" x14ac:dyDescent="0.3">
      <c r="A403" s="1114"/>
      <c r="B403" s="288" t="s">
        <v>742</v>
      </c>
      <c r="C403" s="447">
        <f>SUM(C393:C402)</f>
        <v>0</v>
      </c>
      <c r="D403" s="447">
        <f>SUM(D393:D402)</f>
        <v>0</v>
      </c>
      <c r="E403" s="447">
        <f>SUM(E393:E402)</f>
        <v>0</v>
      </c>
      <c r="G403" s="10">
        <f t="shared" si="41"/>
        <v>0</v>
      </c>
    </row>
    <row r="404" spans="1:7" ht="18" hidden="1" customHeight="1" x14ac:dyDescent="0.3">
      <c r="A404" s="1112" t="s">
        <v>1122</v>
      </c>
      <c r="B404" s="288"/>
      <c r="C404" s="447">
        <f>SUM(D404:E404)</f>
        <v>0</v>
      </c>
      <c r="D404" s="844"/>
      <c r="E404" s="845"/>
      <c r="G404" s="10">
        <f t="shared" si="41"/>
        <v>0</v>
      </c>
    </row>
    <row r="405" spans="1:7" ht="18" hidden="1" customHeight="1" x14ac:dyDescent="0.3">
      <c r="A405" s="1110"/>
      <c r="B405" s="288"/>
      <c r="C405" s="447">
        <f t="shared" ref="C405:C413" si="43">SUM(D405:E405)</f>
        <v>0</v>
      </c>
      <c r="D405" s="844"/>
      <c r="E405" s="845"/>
      <c r="G405" s="10">
        <f t="shared" si="41"/>
        <v>0</v>
      </c>
    </row>
    <row r="406" spans="1:7" ht="18" hidden="1" customHeight="1" x14ac:dyDescent="0.3">
      <c r="A406" s="1110"/>
      <c r="B406" s="288"/>
      <c r="C406" s="447">
        <f t="shared" si="43"/>
        <v>0</v>
      </c>
      <c r="D406" s="844"/>
      <c r="E406" s="845"/>
      <c r="G406" s="10">
        <f t="shared" si="41"/>
        <v>0</v>
      </c>
    </row>
    <row r="407" spans="1:7" ht="18" hidden="1" customHeight="1" x14ac:dyDescent="0.3">
      <c r="A407" s="1110"/>
      <c r="B407" s="288"/>
      <c r="C407" s="447">
        <f t="shared" si="43"/>
        <v>0</v>
      </c>
      <c r="D407" s="844"/>
      <c r="E407" s="845"/>
      <c r="G407" s="10">
        <f t="shared" si="41"/>
        <v>0</v>
      </c>
    </row>
    <row r="408" spans="1:7" ht="18" hidden="1" customHeight="1" x14ac:dyDescent="0.3">
      <c r="A408" s="1110"/>
      <c r="B408" s="288"/>
      <c r="C408" s="447">
        <f t="shared" si="43"/>
        <v>0</v>
      </c>
      <c r="D408" s="844"/>
      <c r="E408" s="845"/>
      <c r="G408" s="10">
        <f t="shared" si="41"/>
        <v>0</v>
      </c>
    </row>
    <row r="409" spans="1:7" ht="18" hidden="1" customHeight="1" x14ac:dyDescent="0.3">
      <c r="A409" s="1110"/>
      <c r="B409" s="288"/>
      <c r="C409" s="447">
        <f t="shared" si="43"/>
        <v>0</v>
      </c>
      <c r="D409" s="844"/>
      <c r="E409" s="845"/>
      <c r="G409" s="10">
        <f t="shared" si="41"/>
        <v>0</v>
      </c>
    </row>
    <row r="410" spans="1:7" ht="18" hidden="1" customHeight="1" x14ac:dyDescent="0.3">
      <c r="A410" s="1110"/>
      <c r="B410" s="288"/>
      <c r="C410" s="447">
        <f t="shared" si="43"/>
        <v>0</v>
      </c>
      <c r="D410" s="844"/>
      <c r="E410" s="845"/>
      <c r="G410" s="10">
        <f t="shared" si="41"/>
        <v>0</v>
      </c>
    </row>
    <row r="411" spans="1:7" ht="18" hidden="1" customHeight="1" x14ac:dyDescent="0.3">
      <c r="A411" s="1110"/>
      <c r="B411" s="288"/>
      <c r="C411" s="447">
        <f t="shared" si="43"/>
        <v>0</v>
      </c>
      <c r="D411" s="844"/>
      <c r="E411" s="845"/>
      <c r="G411" s="10">
        <f t="shared" si="41"/>
        <v>0</v>
      </c>
    </row>
    <row r="412" spans="1:7" ht="18" hidden="1" customHeight="1" x14ac:dyDescent="0.3">
      <c r="A412" s="1110"/>
      <c r="B412" s="288"/>
      <c r="C412" s="447">
        <f t="shared" si="43"/>
        <v>0</v>
      </c>
      <c r="D412" s="844"/>
      <c r="E412" s="845"/>
      <c r="G412" s="10">
        <f t="shared" si="41"/>
        <v>0</v>
      </c>
    </row>
    <row r="413" spans="1:7" ht="18" hidden="1" customHeight="1" x14ac:dyDescent="0.3">
      <c r="A413" s="1110"/>
      <c r="B413" s="288"/>
      <c r="C413" s="447">
        <f t="shared" si="43"/>
        <v>0</v>
      </c>
      <c r="D413" s="844"/>
      <c r="E413" s="845"/>
      <c r="G413" s="10">
        <f t="shared" si="41"/>
        <v>0</v>
      </c>
    </row>
    <row r="414" spans="1:7" ht="18" hidden="1" customHeight="1" x14ac:dyDescent="0.3">
      <c r="A414" s="1114"/>
      <c r="B414" s="288" t="s">
        <v>742</v>
      </c>
      <c r="C414" s="447">
        <f>SUM(C404:C413)</f>
        <v>0</v>
      </c>
      <c r="D414" s="447">
        <f>SUM(D404:D413)</f>
        <v>0</v>
      </c>
      <c r="E414" s="447">
        <f>SUM(E404:E413)</f>
        <v>0</v>
      </c>
      <c r="G414" s="10">
        <f t="shared" si="41"/>
        <v>0</v>
      </c>
    </row>
    <row r="415" spans="1:7" ht="18" hidden="1" customHeight="1" x14ac:dyDescent="0.3">
      <c r="A415" s="1112" t="s">
        <v>1123</v>
      </c>
      <c r="B415" s="288"/>
      <c r="C415" s="447">
        <f>SUM(D415:E415)</f>
        <v>0</v>
      </c>
      <c r="D415" s="844"/>
      <c r="E415" s="845"/>
      <c r="G415" s="10">
        <f t="shared" si="41"/>
        <v>0</v>
      </c>
    </row>
    <row r="416" spans="1:7" ht="18" hidden="1" customHeight="1" x14ac:dyDescent="0.3">
      <c r="A416" s="1110"/>
      <c r="B416" s="288"/>
      <c r="C416" s="447">
        <f t="shared" ref="C416:C424" si="44">SUM(D416:E416)</f>
        <v>0</v>
      </c>
      <c r="D416" s="844"/>
      <c r="E416" s="845"/>
      <c r="G416" s="10">
        <f t="shared" si="41"/>
        <v>0</v>
      </c>
    </row>
    <row r="417" spans="1:7" ht="18" hidden="1" customHeight="1" x14ac:dyDescent="0.3">
      <c r="A417" s="1110"/>
      <c r="B417" s="288"/>
      <c r="C417" s="447">
        <f t="shared" si="44"/>
        <v>0</v>
      </c>
      <c r="D417" s="844"/>
      <c r="E417" s="845"/>
      <c r="G417" s="10">
        <f t="shared" si="41"/>
        <v>0</v>
      </c>
    </row>
    <row r="418" spans="1:7" ht="18" hidden="1" customHeight="1" x14ac:dyDescent="0.3">
      <c r="A418" s="1110"/>
      <c r="B418" s="288"/>
      <c r="C418" s="447">
        <f t="shared" si="44"/>
        <v>0</v>
      </c>
      <c r="D418" s="844"/>
      <c r="E418" s="845"/>
      <c r="G418" s="10">
        <f t="shared" si="41"/>
        <v>0</v>
      </c>
    </row>
    <row r="419" spans="1:7" ht="18" hidden="1" customHeight="1" x14ac:dyDescent="0.3">
      <c r="A419" s="1110"/>
      <c r="B419" s="288"/>
      <c r="C419" s="447">
        <f t="shared" si="44"/>
        <v>0</v>
      </c>
      <c r="D419" s="844"/>
      <c r="E419" s="845"/>
      <c r="G419" s="10">
        <f t="shared" si="41"/>
        <v>0</v>
      </c>
    </row>
    <row r="420" spans="1:7" ht="18" hidden="1" customHeight="1" x14ac:dyDescent="0.3">
      <c r="A420" s="1110"/>
      <c r="B420" s="288"/>
      <c r="C420" s="447">
        <f t="shared" si="44"/>
        <v>0</v>
      </c>
      <c r="D420" s="844"/>
      <c r="E420" s="845"/>
      <c r="G420" s="10">
        <f t="shared" si="41"/>
        <v>0</v>
      </c>
    </row>
    <row r="421" spans="1:7" ht="18" hidden="1" customHeight="1" x14ac:dyDescent="0.3">
      <c r="A421" s="1110"/>
      <c r="B421" s="288"/>
      <c r="C421" s="447">
        <f t="shared" si="44"/>
        <v>0</v>
      </c>
      <c r="D421" s="844"/>
      <c r="E421" s="845"/>
      <c r="G421" s="10">
        <f t="shared" si="41"/>
        <v>0</v>
      </c>
    </row>
    <row r="422" spans="1:7" ht="18" hidden="1" customHeight="1" x14ac:dyDescent="0.3">
      <c r="A422" s="1110"/>
      <c r="B422" s="288"/>
      <c r="C422" s="447">
        <f t="shared" si="44"/>
        <v>0</v>
      </c>
      <c r="D422" s="844"/>
      <c r="E422" s="845"/>
      <c r="G422" s="10">
        <f t="shared" si="41"/>
        <v>0</v>
      </c>
    </row>
    <row r="423" spans="1:7" ht="18" hidden="1" customHeight="1" x14ac:dyDescent="0.3">
      <c r="A423" s="1110"/>
      <c r="B423" s="288"/>
      <c r="C423" s="447">
        <f t="shared" si="44"/>
        <v>0</v>
      </c>
      <c r="D423" s="844"/>
      <c r="E423" s="845"/>
      <c r="G423" s="10">
        <f t="shared" si="41"/>
        <v>0</v>
      </c>
    </row>
    <row r="424" spans="1:7" ht="18" hidden="1" customHeight="1" x14ac:dyDescent="0.3">
      <c r="A424" s="1110"/>
      <c r="B424" s="288"/>
      <c r="C424" s="447">
        <f t="shared" si="44"/>
        <v>0</v>
      </c>
      <c r="D424" s="844"/>
      <c r="E424" s="845"/>
      <c r="G424" s="10">
        <f t="shared" si="41"/>
        <v>0</v>
      </c>
    </row>
    <row r="425" spans="1:7" ht="18" hidden="1" customHeight="1" x14ac:dyDescent="0.3">
      <c r="A425" s="1114"/>
      <c r="B425" s="288" t="s">
        <v>742</v>
      </c>
      <c r="C425" s="447">
        <f>SUM(C415:C424)</f>
        <v>0</v>
      </c>
      <c r="D425" s="447">
        <f>SUM(D415:D424)</f>
        <v>0</v>
      </c>
      <c r="E425" s="447">
        <f>SUM(E415:E424)</f>
        <v>0</v>
      </c>
      <c r="G425" s="10">
        <f t="shared" si="41"/>
        <v>0</v>
      </c>
    </row>
    <row r="426" spans="1:7" ht="18" hidden="1" customHeight="1" x14ac:dyDescent="0.3">
      <c r="A426" s="1112" t="s">
        <v>1124</v>
      </c>
      <c r="B426" s="288"/>
      <c r="C426" s="447">
        <f>SUM(D426:E426)</f>
        <v>0</v>
      </c>
      <c r="D426" s="844"/>
      <c r="E426" s="845"/>
      <c r="G426" s="10">
        <f t="shared" si="41"/>
        <v>0</v>
      </c>
    </row>
    <row r="427" spans="1:7" ht="18" hidden="1" customHeight="1" x14ac:dyDescent="0.3">
      <c r="A427" s="1110"/>
      <c r="B427" s="288"/>
      <c r="C427" s="447">
        <f t="shared" ref="C427:C435" si="45">SUM(D427:E427)</f>
        <v>0</v>
      </c>
      <c r="D427" s="844"/>
      <c r="E427" s="845"/>
      <c r="G427" s="10">
        <f t="shared" si="41"/>
        <v>0</v>
      </c>
    </row>
    <row r="428" spans="1:7" ht="18" hidden="1" customHeight="1" x14ac:dyDescent="0.3">
      <c r="A428" s="1110"/>
      <c r="B428" s="288"/>
      <c r="C428" s="447">
        <f t="shared" si="45"/>
        <v>0</v>
      </c>
      <c r="D428" s="844"/>
      <c r="E428" s="845"/>
      <c r="G428" s="10">
        <f t="shared" si="41"/>
        <v>0</v>
      </c>
    </row>
    <row r="429" spans="1:7" ht="18" hidden="1" customHeight="1" x14ac:dyDescent="0.3">
      <c r="A429" s="1110"/>
      <c r="B429" s="288"/>
      <c r="C429" s="447">
        <f t="shared" si="45"/>
        <v>0</v>
      </c>
      <c r="D429" s="844"/>
      <c r="E429" s="845"/>
      <c r="G429" s="10">
        <f t="shared" si="41"/>
        <v>0</v>
      </c>
    </row>
    <row r="430" spans="1:7" ht="18" hidden="1" customHeight="1" x14ac:dyDescent="0.3">
      <c r="A430" s="1110"/>
      <c r="B430" s="288"/>
      <c r="C430" s="447">
        <f t="shared" si="45"/>
        <v>0</v>
      </c>
      <c r="D430" s="844"/>
      <c r="E430" s="845"/>
      <c r="G430" s="10">
        <f t="shared" si="41"/>
        <v>0</v>
      </c>
    </row>
    <row r="431" spans="1:7" ht="18" hidden="1" customHeight="1" x14ac:dyDescent="0.3">
      <c r="A431" s="1110"/>
      <c r="B431" s="288"/>
      <c r="C431" s="447">
        <f t="shared" si="45"/>
        <v>0</v>
      </c>
      <c r="D431" s="844"/>
      <c r="E431" s="845"/>
      <c r="G431" s="10">
        <f t="shared" si="41"/>
        <v>0</v>
      </c>
    </row>
    <row r="432" spans="1:7" ht="18" hidden="1" customHeight="1" x14ac:dyDescent="0.3">
      <c r="A432" s="1110"/>
      <c r="B432" s="288"/>
      <c r="C432" s="447">
        <f t="shared" si="45"/>
        <v>0</v>
      </c>
      <c r="D432" s="844"/>
      <c r="E432" s="845"/>
      <c r="G432" s="10">
        <f t="shared" si="41"/>
        <v>0</v>
      </c>
    </row>
    <row r="433" spans="1:7" ht="18" hidden="1" customHeight="1" x14ac:dyDescent="0.3">
      <c r="A433" s="1110"/>
      <c r="B433" s="288"/>
      <c r="C433" s="447">
        <f t="shared" si="45"/>
        <v>0</v>
      </c>
      <c r="D433" s="844"/>
      <c r="E433" s="845"/>
      <c r="G433" s="10">
        <f t="shared" si="41"/>
        <v>0</v>
      </c>
    </row>
    <row r="434" spans="1:7" ht="18" hidden="1" customHeight="1" x14ac:dyDescent="0.3">
      <c r="A434" s="1110"/>
      <c r="B434" s="288"/>
      <c r="C434" s="447">
        <f t="shared" si="45"/>
        <v>0</v>
      </c>
      <c r="D434" s="844"/>
      <c r="E434" s="845"/>
      <c r="G434" s="10">
        <f t="shared" si="41"/>
        <v>0</v>
      </c>
    </row>
    <row r="435" spans="1:7" ht="18" hidden="1" customHeight="1" x14ac:dyDescent="0.3">
      <c r="A435" s="1110"/>
      <c r="B435" s="288"/>
      <c r="C435" s="447">
        <f t="shared" si="45"/>
        <v>0</v>
      </c>
      <c r="D435" s="844"/>
      <c r="E435" s="845"/>
      <c r="G435" s="10">
        <f t="shared" si="41"/>
        <v>0</v>
      </c>
    </row>
    <row r="436" spans="1:7" ht="18" hidden="1" customHeight="1" x14ac:dyDescent="0.3">
      <c r="A436" s="1114"/>
      <c r="B436" s="288" t="s">
        <v>742</v>
      </c>
      <c r="C436" s="447">
        <f>SUM(C426:C435)</f>
        <v>0</v>
      </c>
      <c r="D436" s="447">
        <f>SUM(D426:D435)</f>
        <v>0</v>
      </c>
      <c r="E436" s="447">
        <f>SUM(E426:E435)</f>
        <v>0</v>
      </c>
      <c r="G436" s="10">
        <f t="shared" si="41"/>
        <v>0</v>
      </c>
    </row>
    <row r="437" spans="1:7" ht="75" x14ac:dyDescent="0.3">
      <c r="A437" s="1112" t="s">
        <v>1125</v>
      </c>
      <c r="B437" s="1070" t="s">
        <v>1296</v>
      </c>
      <c r="C437" s="1062">
        <f>D437+E437</f>
        <v>270000</v>
      </c>
      <c r="D437" s="1062">
        <v>270000</v>
      </c>
      <c r="E437" s="1063"/>
      <c r="G437" s="10">
        <f t="shared" si="41"/>
        <v>540000</v>
      </c>
    </row>
    <row r="438" spans="1:7" ht="112.5" x14ac:dyDescent="0.3">
      <c r="A438" s="1110"/>
      <c r="B438" s="743" t="s">
        <v>1297</v>
      </c>
      <c r="C438" s="1062">
        <f>D438+E438</f>
        <v>16000</v>
      </c>
      <c r="D438" s="1062">
        <v>16000</v>
      </c>
      <c r="E438" s="1063"/>
      <c r="G438" s="10">
        <f t="shared" si="41"/>
        <v>32000</v>
      </c>
    </row>
    <row r="439" spans="1:7" ht="18" hidden="1" customHeight="1" x14ac:dyDescent="0.3">
      <c r="A439" s="1110"/>
      <c r="B439" s="288"/>
      <c r="C439" s="447">
        <f t="shared" ref="C439:C446" si="46">SUM(D439:E439)</f>
        <v>0</v>
      </c>
      <c r="D439" s="844"/>
      <c r="E439" s="845"/>
      <c r="G439" s="10">
        <f t="shared" si="41"/>
        <v>0</v>
      </c>
    </row>
    <row r="440" spans="1:7" ht="18" hidden="1" customHeight="1" x14ac:dyDescent="0.3">
      <c r="A440" s="1110"/>
      <c r="B440" s="288"/>
      <c r="C440" s="447">
        <f t="shared" si="46"/>
        <v>0</v>
      </c>
      <c r="D440" s="844"/>
      <c r="E440" s="845"/>
      <c r="G440" s="10">
        <f t="shared" si="41"/>
        <v>0</v>
      </c>
    </row>
    <row r="441" spans="1:7" ht="18" hidden="1" customHeight="1" x14ac:dyDescent="0.3">
      <c r="A441" s="1110"/>
      <c r="B441" s="288"/>
      <c r="C441" s="447">
        <f t="shared" si="46"/>
        <v>0</v>
      </c>
      <c r="D441" s="844"/>
      <c r="E441" s="845"/>
      <c r="G441" s="10">
        <f t="shared" si="41"/>
        <v>0</v>
      </c>
    </row>
    <row r="442" spans="1:7" ht="18" hidden="1" customHeight="1" x14ac:dyDescent="0.3">
      <c r="A442" s="1110"/>
      <c r="B442" s="288"/>
      <c r="C442" s="447">
        <f t="shared" si="46"/>
        <v>0</v>
      </c>
      <c r="D442" s="844"/>
      <c r="E442" s="845"/>
      <c r="G442" s="10">
        <f t="shared" si="41"/>
        <v>0</v>
      </c>
    </row>
    <row r="443" spans="1:7" ht="18" hidden="1" customHeight="1" x14ac:dyDescent="0.3">
      <c r="A443" s="1110"/>
      <c r="B443" s="288"/>
      <c r="C443" s="447">
        <f t="shared" si="46"/>
        <v>0</v>
      </c>
      <c r="D443" s="844"/>
      <c r="E443" s="845"/>
      <c r="G443" s="10">
        <f t="shared" si="41"/>
        <v>0</v>
      </c>
    </row>
    <row r="444" spans="1:7" ht="18" hidden="1" customHeight="1" x14ac:dyDescent="0.3">
      <c r="A444" s="1110"/>
      <c r="B444" s="288"/>
      <c r="C444" s="447">
        <f t="shared" si="46"/>
        <v>0</v>
      </c>
      <c r="D444" s="844"/>
      <c r="E444" s="845"/>
      <c r="G444" s="10">
        <f t="shared" si="41"/>
        <v>0</v>
      </c>
    </row>
    <row r="445" spans="1:7" ht="18" hidden="1" customHeight="1" x14ac:dyDescent="0.3">
      <c r="A445" s="1110"/>
      <c r="B445" s="288"/>
      <c r="C445" s="447">
        <f t="shared" si="46"/>
        <v>0</v>
      </c>
      <c r="D445" s="844"/>
      <c r="E445" s="845"/>
      <c r="G445" s="10">
        <f t="shared" si="41"/>
        <v>0</v>
      </c>
    </row>
    <row r="446" spans="1:7" ht="18" hidden="1" customHeight="1" x14ac:dyDescent="0.3">
      <c r="A446" s="1110"/>
      <c r="B446" s="288"/>
      <c r="C446" s="447">
        <f t="shared" si="46"/>
        <v>0</v>
      </c>
      <c r="D446" s="844"/>
      <c r="E446" s="845"/>
      <c r="G446" s="10">
        <f t="shared" si="41"/>
        <v>0</v>
      </c>
    </row>
    <row r="447" spans="1:7" ht="18" customHeight="1" x14ac:dyDescent="0.3">
      <c r="A447" s="1114"/>
      <c r="B447" s="288" t="s">
        <v>742</v>
      </c>
      <c r="C447" s="447">
        <f>SUM(C437:C446)</f>
        <v>286000</v>
      </c>
      <c r="D447" s="447">
        <f>SUM(D437:D446)</f>
        <v>286000</v>
      </c>
      <c r="E447" s="447">
        <f>SUM(E437:E446)</f>
        <v>0</v>
      </c>
      <c r="G447" s="10">
        <f t="shared" si="41"/>
        <v>572000</v>
      </c>
    </row>
    <row r="448" spans="1:7" ht="18" hidden="1" customHeight="1" x14ac:dyDescent="0.3">
      <c r="A448" s="1112" t="s">
        <v>1126</v>
      </c>
      <c r="B448" s="288"/>
      <c r="C448" s="447">
        <f>SUM(D448:E448)</f>
        <v>0</v>
      </c>
      <c r="D448" s="844"/>
      <c r="E448" s="845"/>
      <c r="G448" s="10">
        <f t="shared" si="41"/>
        <v>0</v>
      </c>
    </row>
    <row r="449" spans="1:7" ht="18" hidden="1" customHeight="1" x14ac:dyDescent="0.3">
      <c r="A449" s="1110"/>
      <c r="B449" s="288"/>
      <c r="C449" s="447">
        <f t="shared" ref="C449:C457" si="47">SUM(D449:E449)</f>
        <v>0</v>
      </c>
      <c r="D449" s="844"/>
      <c r="E449" s="845"/>
      <c r="G449" s="10">
        <f t="shared" si="41"/>
        <v>0</v>
      </c>
    </row>
    <row r="450" spans="1:7" ht="18" hidden="1" customHeight="1" x14ac:dyDescent="0.3">
      <c r="A450" s="1110"/>
      <c r="B450" s="288"/>
      <c r="C450" s="447">
        <f t="shared" si="47"/>
        <v>0</v>
      </c>
      <c r="D450" s="844"/>
      <c r="E450" s="845"/>
      <c r="G450" s="10">
        <f t="shared" si="41"/>
        <v>0</v>
      </c>
    </row>
    <row r="451" spans="1:7" ht="18" hidden="1" customHeight="1" x14ac:dyDescent="0.3">
      <c r="A451" s="1110"/>
      <c r="B451" s="288"/>
      <c r="C451" s="447">
        <f t="shared" si="47"/>
        <v>0</v>
      </c>
      <c r="D451" s="844"/>
      <c r="E451" s="845"/>
      <c r="G451" s="10">
        <f t="shared" si="41"/>
        <v>0</v>
      </c>
    </row>
    <row r="452" spans="1:7" ht="18" hidden="1" customHeight="1" x14ac:dyDescent="0.3">
      <c r="A452" s="1110"/>
      <c r="B452" s="288"/>
      <c r="C452" s="447">
        <f t="shared" si="47"/>
        <v>0</v>
      </c>
      <c r="D452" s="844"/>
      <c r="E452" s="845"/>
      <c r="G452" s="10">
        <f t="shared" si="41"/>
        <v>0</v>
      </c>
    </row>
    <row r="453" spans="1:7" ht="18" hidden="1" customHeight="1" x14ac:dyDescent="0.3">
      <c r="A453" s="1110"/>
      <c r="B453" s="288"/>
      <c r="C453" s="447">
        <f t="shared" si="47"/>
        <v>0</v>
      </c>
      <c r="D453" s="844"/>
      <c r="E453" s="845"/>
      <c r="G453" s="10">
        <f t="shared" si="41"/>
        <v>0</v>
      </c>
    </row>
    <row r="454" spans="1:7" ht="18" hidden="1" customHeight="1" x14ac:dyDescent="0.3">
      <c r="A454" s="1110"/>
      <c r="B454" s="288"/>
      <c r="C454" s="447">
        <f t="shared" si="47"/>
        <v>0</v>
      </c>
      <c r="D454" s="844"/>
      <c r="E454" s="845"/>
      <c r="G454" s="10">
        <f t="shared" si="41"/>
        <v>0</v>
      </c>
    </row>
    <row r="455" spans="1:7" ht="18" hidden="1" customHeight="1" x14ac:dyDescent="0.3">
      <c r="A455" s="1110"/>
      <c r="B455" s="288"/>
      <c r="C455" s="447">
        <f t="shared" si="47"/>
        <v>0</v>
      </c>
      <c r="D455" s="844"/>
      <c r="E455" s="845"/>
      <c r="G455" s="10">
        <f t="shared" si="41"/>
        <v>0</v>
      </c>
    </row>
    <row r="456" spans="1:7" ht="18" hidden="1" customHeight="1" x14ac:dyDescent="0.3">
      <c r="A456" s="1110"/>
      <c r="B456" s="288"/>
      <c r="C456" s="447">
        <f t="shared" si="47"/>
        <v>0</v>
      </c>
      <c r="D456" s="844"/>
      <c r="E456" s="845"/>
      <c r="G456" s="10">
        <f t="shared" si="41"/>
        <v>0</v>
      </c>
    </row>
    <row r="457" spans="1:7" ht="18" hidden="1" customHeight="1" x14ac:dyDescent="0.3">
      <c r="A457" s="1110"/>
      <c r="B457" s="288"/>
      <c r="C457" s="447">
        <f t="shared" si="47"/>
        <v>0</v>
      </c>
      <c r="D457" s="844"/>
      <c r="E457" s="845"/>
      <c r="G457" s="10">
        <f t="shared" ref="G457:G520" si="48">SUM(C457:E457)</f>
        <v>0</v>
      </c>
    </row>
    <row r="458" spans="1:7" ht="18" hidden="1" customHeight="1" x14ac:dyDescent="0.3">
      <c r="A458" s="1114"/>
      <c r="B458" s="288" t="s">
        <v>742</v>
      </c>
      <c r="C458" s="447">
        <f>SUM(C448:C457)</f>
        <v>0</v>
      </c>
      <c r="D458" s="447">
        <f>SUM(D448:D457)</f>
        <v>0</v>
      </c>
      <c r="E458" s="447">
        <f>SUM(E448:E457)</f>
        <v>0</v>
      </c>
      <c r="G458" s="10">
        <f t="shared" si="48"/>
        <v>0</v>
      </c>
    </row>
    <row r="459" spans="1:7" ht="18" hidden="1" customHeight="1" x14ac:dyDescent="0.3">
      <c r="A459" s="1112" t="s">
        <v>1127</v>
      </c>
      <c r="B459" s="288"/>
      <c r="C459" s="447">
        <f>SUM(D459:E459)</f>
        <v>0</v>
      </c>
      <c r="D459" s="844"/>
      <c r="E459" s="845"/>
      <c r="G459" s="10">
        <f t="shared" si="48"/>
        <v>0</v>
      </c>
    </row>
    <row r="460" spans="1:7" ht="18" hidden="1" customHeight="1" x14ac:dyDescent="0.3">
      <c r="A460" s="1110"/>
      <c r="B460" s="288"/>
      <c r="C460" s="447">
        <f t="shared" ref="C460:C468" si="49">SUM(D460:E460)</f>
        <v>0</v>
      </c>
      <c r="D460" s="844"/>
      <c r="E460" s="845"/>
      <c r="G460" s="10">
        <f t="shared" si="48"/>
        <v>0</v>
      </c>
    </row>
    <row r="461" spans="1:7" ht="18" hidden="1" customHeight="1" x14ac:dyDescent="0.3">
      <c r="A461" s="1110"/>
      <c r="B461" s="288"/>
      <c r="C461" s="447">
        <f t="shared" si="49"/>
        <v>0</v>
      </c>
      <c r="D461" s="844"/>
      <c r="E461" s="845"/>
      <c r="G461" s="10">
        <f t="shared" si="48"/>
        <v>0</v>
      </c>
    </row>
    <row r="462" spans="1:7" ht="18" hidden="1" customHeight="1" x14ac:dyDescent="0.3">
      <c r="A462" s="1110"/>
      <c r="B462" s="288"/>
      <c r="C462" s="447">
        <f t="shared" si="49"/>
        <v>0</v>
      </c>
      <c r="D462" s="844"/>
      <c r="E462" s="845"/>
      <c r="G462" s="10">
        <f t="shared" si="48"/>
        <v>0</v>
      </c>
    </row>
    <row r="463" spans="1:7" ht="18" hidden="1" customHeight="1" x14ac:dyDescent="0.3">
      <c r="A463" s="1110"/>
      <c r="B463" s="288"/>
      <c r="C463" s="447">
        <f t="shared" si="49"/>
        <v>0</v>
      </c>
      <c r="D463" s="844"/>
      <c r="E463" s="845"/>
      <c r="G463" s="10">
        <f t="shared" si="48"/>
        <v>0</v>
      </c>
    </row>
    <row r="464" spans="1:7" ht="18" hidden="1" customHeight="1" x14ac:dyDescent="0.3">
      <c r="A464" s="1110"/>
      <c r="B464" s="288"/>
      <c r="C464" s="447">
        <f t="shared" si="49"/>
        <v>0</v>
      </c>
      <c r="D464" s="844"/>
      <c r="E464" s="845"/>
      <c r="G464" s="10">
        <f t="shared" si="48"/>
        <v>0</v>
      </c>
    </row>
    <row r="465" spans="1:7" ht="18" hidden="1" customHeight="1" x14ac:dyDescent="0.3">
      <c r="A465" s="1110"/>
      <c r="B465" s="288"/>
      <c r="C465" s="447">
        <f t="shared" si="49"/>
        <v>0</v>
      </c>
      <c r="D465" s="844"/>
      <c r="E465" s="845"/>
      <c r="G465" s="10">
        <f t="shared" si="48"/>
        <v>0</v>
      </c>
    </row>
    <row r="466" spans="1:7" ht="18" hidden="1" customHeight="1" x14ac:dyDescent="0.3">
      <c r="A466" s="1110"/>
      <c r="B466" s="288"/>
      <c r="C466" s="447">
        <f t="shared" si="49"/>
        <v>0</v>
      </c>
      <c r="D466" s="844"/>
      <c r="E466" s="845"/>
      <c r="G466" s="10">
        <f t="shared" si="48"/>
        <v>0</v>
      </c>
    </row>
    <row r="467" spans="1:7" ht="18" hidden="1" customHeight="1" x14ac:dyDescent="0.3">
      <c r="A467" s="1110"/>
      <c r="B467" s="288"/>
      <c r="C467" s="447">
        <f t="shared" si="49"/>
        <v>0</v>
      </c>
      <c r="D467" s="844"/>
      <c r="E467" s="845"/>
      <c r="G467" s="10">
        <f t="shared" si="48"/>
        <v>0</v>
      </c>
    </row>
    <row r="468" spans="1:7" ht="18" hidden="1" customHeight="1" x14ac:dyDescent="0.3">
      <c r="A468" s="1110"/>
      <c r="B468" s="288"/>
      <c r="C468" s="447">
        <f t="shared" si="49"/>
        <v>0</v>
      </c>
      <c r="D468" s="844"/>
      <c r="E468" s="845"/>
      <c r="G468" s="10">
        <f t="shared" si="48"/>
        <v>0</v>
      </c>
    </row>
    <row r="469" spans="1:7" ht="18" hidden="1" customHeight="1" x14ac:dyDescent="0.3">
      <c r="A469" s="1114"/>
      <c r="B469" s="288" t="s">
        <v>742</v>
      </c>
      <c r="C469" s="447">
        <f>SUM(C459:C468)</f>
        <v>0</v>
      </c>
      <c r="D469" s="447">
        <f>SUM(D459:D468)</f>
        <v>0</v>
      </c>
      <c r="E469" s="447">
        <f>SUM(E459:E468)</f>
        <v>0</v>
      </c>
      <c r="G469" s="10">
        <f t="shared" si="48"/>
        <v>0</v>
      </c>
    </row>
    <row r="470" spans="1:7" ht="18" hidden="1" customHeight="1" x14ac:dyDescent="0.3">
      <c r="A470" s="1112" t="s">
        <v>1128</v>
      </c>
      <c r="B470" s="288"/>
      <c r="C470" s="447">
        <f>SUM(D470:E470)</f>
        <v>0</v>
      </c>
      <c r="D470" s="844"/>
      <c r="E470" s="845"/>
      <c r="G470" s="10">
        <f t="shared" si="48"/>
        <v>0</v>
      </c>
    </row>
    <row r="471" spans="1:7" ht="18" hidden="1" customHeight="1" x14ac:dyDescent="0.3">
      <c r="A471" s="1110"/>
      <c r="B471" s="288"/>
      <c r="C471" s="447">
        <f t="shared" ref="C471:C479" si="50">SUM(D471:E471)</f>
        <v>0</v>
      </c>
      <c r="D471" s="844"/>
      <c r="E471" s="845"/>
      <c r="G471" s="10">
        <f t="shared" si="48"/>
        <v>0</v>
      </c>
    </row>
    <row r="472" spans="1:7" ht="18" hidden="1" customHeight="1" x14ac:dyDescent="0.3">
      <c r="A472" s="1110"/>
      <c r="B472" s="288"/>
      <c r="C472" s="447">
        <f t="shared" si="50"/>
        <v>0</v>
      </c>
      <c r="D472" s="844"/>
      <c r="E472" s="845"/>
      <c r="G472" s="10">
        <f t="shared" si="48"/>
        <v>0</v>
      </c>
    </row>
    <row r="473" spans="1:7" ht="18" hidden="1" customHeight="1" x14ac:dyDescent="0.3">
      <c r="A473" s="1110"/>
      <c r="B473" s="288"/>
      <c r="C473" s="447">
        <f t="shared" si="50"/>
        <v>0</v>
      </c>
      <c r="D473" s="844"/>
      <c r="E473" s="845"/>
      <c r="G473" s="10">
        <f t="shared" si="48"/>
        <v>0</v>
      </c>
    </row>
    <row r="474" spans="1:7" ht="18" hidden="1" customHeight="1" x14ac:dyDescent="0.3">
      <c r="A474" s="1110"/>
      <c r="B474" s="288"/>
      <c r="C474" s="447">
        <f t="shared" si="50"/>
        <v>0</v>
      </c>
      <c r="D474" s="844"/>
      <c r="E474" s="845"/>
      <c r="G474" s="10">
        <f t="shared" si="48"/>
        <v>0</v>
      </c>
    </row>
    <row r="475" spans="1:7" ht="18" hidden="1" customHeight="1" x14ac:dyDescent="0.3">
      <c r="A475" s="1110"/>
      <c r="B475" s="288"/>
      <c r="C475" s="447">
        <f t="shared" si="50"/>
        <v>0</v>
      </c>
      <c r="D475" s="844"/>
      <c r="E475" s="845"/>
      <c r="G475" s="10">
        <f t="shared" si="48"/>
        <v>0</v>
      </c>
    </row>
    <row r="476" spans="1:7" ht="18" hidden="1" customHeight="1" x14ac:dyDescent="0.3">
      <c r="A476" s="1110"/>
      <c r="B476" s="288"/>
      <c r="C476" s="447">
        <f t="shared" si="50"/>
        <v>0</v>
      </c>
      <c r="D476" s="844"/>
      <c r="E476" s="845"/>
      <c r="G476" s="10">
        <f t="shared" si="48"/>
        <v>0</v>
      </c>
    </row>
    <row r="477" spans="1:7" ht="18" hidden="1" customHeight="1" x14ac:dyDescent="0.3">
      <c r="A477" s="1110"/>
      <c r="B477" s="288"/>
      <c r="C477" s="447">
        <f t="shared" si="50"/>
        <v>0</v>
      </c>
      <c r="D477" s="844"/>
      <c r="E477" s="845"/>
      <c r="G477" s="10">
        <f t="shared" si="48"/>
        <v>0</v>
      </c>
    </row>
    <row r="478" spans="1:7" ht="18" hidden="1" customHeight="1" x14ac:dyDescent="0.3">
      <c r="A478" s="1110"/>
      <c r="B478" s="288"/>
      <c r="C478" s="447">
        <f t="shared" si="50"/>
        <v>0</v>
      </c>
      <c r="D478" s="844"/>
      <c r="E478" s="845"/>
      <c r="G478" s="10">
        <f t="shared" si="48"/>
        <v>0</v>
      </c>
    </row>
    <row r="479" spans="1:7" ht="18" hidden="1" customHeight="1" x14ac:dyDescent="0.3">
      <c r="A479" s="1110"/>
      <c r="B479" s="288"/>
      <c r="C479" s="447">
        <f t="shared" si="50"/>
        <v>0</v>
      </c>
      <c r="D479" s="844"/>
      <c r="E479" s="845"/>
      <c r="G479" s="10">
        <f t="shared" si="48"/>
        <v>0</v>
      </c>
    </row>
    <row r="480" spans="1:7" ht="18" hidden="1" customHeight="1" x14ac:dyDescent="0.3">
      <c r="A480" s="1114"/>
      <c r="B480" s="288" t="s">
        <v>742</v>
      </c>
      <c r="C480" s="447">
        <f>SUM(C470:C479)</f>
        <v>0</v>
      </c>
      <c r="D480" s="447">
        <f>SUM(D470:D479)</f>
        <v>0</v>
      </c>
      <c r="E480" s="447">
        <f>SUM(E470:E479)</f>
        <v>0</v>
      </c>
      <c r="G480" s="10">
        <f t="shared" si="48"/>
        <v>0</v>
      </c>
    </row>
    <row r="481" spans="1:7" ht="18" hidden="1" customHeight="1" x14ac:dyDescent="0.3">
      <c r="A481" s="1112" t="s">
        <v>1129</v>
      </c>
      <c r="B481" s="288"/>
      <c r="C481" s="447">
        <f>SUM(D481:E481)</f>
        <v>0</v>
      </c>
      <c r="D481" s="844"/>
      <c r="E481" s="845"/>
      <c r="G481" s="10">
        <f t="shared" si="48"/>
        <v>0</v>
      </c>
    </row>
    <row r="482" spans="1:7" ht="18" hidden="1" customHeight="1" x14ac:dyDescent="0.3">
      <c r="A482" s="1110"/>
      <c r="B482" s="288"/>
      <c r="C482" s="447">
        <f t="shared" ref="C482:C490" si="51">SUM(D482:E482)</f>
        <v>0</v>
      </c>
      <c r="D482" s="844"/>
      <c r="E482" s="845"/>
      <c r="G482" s="10">
        <f t="shared" si="48"/>
        <v>0</v>
      </c>
    </row>
    <row r="483" spans="1:7" ht="18" hidden="1" customHeight="1" x14ac:dyDescent="0.3">
      <c r="A483" s="1110"/>
      <c r="B483" s="288"/>
      <c r="C483" s="447">
        <f t="shared" si="51"/>
        <v>0</v>
      </c>
      <c r="D483" s="844"/>
      <c r="E483" s="845"/>
      <c r="G483" s="10">
        <f t="shared" si="48"/>
        <v>0</v>
      </c>
    </row>
    <row r="484" spans="1:7" ht="18" hidden="1" customHeight="1" x14ac:dyDescent="0.3">
      <c r="A484" s="1110"/>
      <c r="B484" s="288"/>
      <c r="C484" s="447">
        <f t="shared" si="51"/>
        <v>0</v>
      </c>
      <c r="D484" s="844"/>
      <c r="E484" s="845"/>
      <c r="G484" s="10">
        <f t="shared" si="48"/>
        <v>0</v>
      </c>
    </row>
    <row r="485" spans="1:7" ht="18" hidden="1" customHeight="1" x14ac:dyDescent="0.3">
      <c r="A485" s="1110"/>
      <c r="B485" s="288"/>
      <c r="C485" s="447">
        <f t="shared" si="51"/>
        <v>0</v>
      </c>
      <c r="D485" s="844"/>
      <c r="E485" s="845"/>
      <c r="G485" s="10">
        <f t="shared" si="48"/>
        <v>0</v>
      </c>
    </row>
    <row r="486" spans="1:7" ht="18" hidden="1" customHeight="1" x14ac:dyDescent="0.3">
      <c r="A486" s="1110"/>
      <c r="B486" s="288"/>
      <c r="C486" s="447">
        <f t="shared" si="51"/>
        <v>0</v>
      </c>
      <c r="D486" s="844"/>
      <c r="E486" s="845"/>
      <c r="G486" s="10">
        <f t="shared" si="48"/>
        <v>0</v>
      </c>
    </row>
    <row r="487" spans="1:7" ht="18" hidden="1" customHeight="1" x14ac:dyDescent="0.3">
      <c r="A487" s="1110"/>
      <c r="B487" s="288"/>
      <c r="C487" s="447">
        <f t="shared" si="51"/>
        <v>0</v>
      </c>
      <c r="D487" s="844"/>
      <c r="E487" s="845"/>
      <c r="G487" s="10">
        <f t="shared" si="48"/>
        <v>0</v>
      </c>
    </row>
    <row r="488" spans="1:7" ht="18" hidden="1" customHeight="1" x14ac:dyDescent="0.3">
      <c r="A488" s="1110"/>
      <c r="B488" s="288"/>
      <c r="C488" s="447">
        <f t="shared" si="51"/>
        <v>0</v>
      </c>
      <c r="D488" s="844"/>
      <c r="E488" s="845"/>
      <c r="G488" s="10">
        <f t="shared" si="48"/>
        <v>0</v>
      </c>
    </row>
    <row r="489" spans="1:7" ht="18" hidden="1" customHeight="1" x14ac:dyDescent="0.3">
      <c r="A489" s="1110"/>
      <c r="B489" s="288"/>
      <c r="C489" s="447">
        <f t="shared" si="51"/>
        <v>0</v>
      </c>
      <c r="D489" s="844"/>
      <c r="E489" s="845"/>
      <c r="G489" s="10">
        <f t="shared" si="48"/>
        <v>0</v>
      </c>
    </row>
    <row r="490" spans="1:7" ht="18" hidden="1" customHeight="1" x14ac:dyDescent="0.3">
      <c r="A490" s="1110"/>
      <c r="B490" s="288"/>
      <c r="C490" s="447">
        <f t="shared" si="51"/>
        <v>0</v>
      </c>
      <c r="D490" s="844"/>
      <c r="E490" s="845"/>
      <c r="G490" s="10">
        <f t="shared" si="48"/>
        <v>0</v>
      </c>
    </row>
    <row r="491" spans="1:7" ht="18" hidden="1" customHeight="1" x14ac:dyDescent="0.3">
      <c r="A491" s="1114"/>
      <c r="B491" s="288" t="s">
        <v>742</v>
      </c>
      <c r="C491" s="447">
        <f>SUM(C481:C490)</f>
        <v>0</v>
      </c>
      <c r="D491" s="447">
        <f>SUM(D481:D490)</f>
        <v>0</v>
      </c>
      <c r="E491" s="447">
        <f>SUM(E481:E490)</f>
        <v>0</v>
      </c>
      <c r="G491" s="10">
        <f t="shared" si="48"/>
        <v>0</v>
      </c>
    </row>
    <row r="492" spans="1:7" ht="18" hidden="1" customHeight="1" x14ac:dyDescent="0.3">
      <c r="A492" s="1112" t="s">
        <v>1130</v>
      </c>
      <c r="B492" s="288"/>
      <c r="C492" s="447">
        <f>SUM(D492:E492)</f>
        <v>0</v>
      </c>
      <c r="D492" s="844"/>
      <c r="E492" s="845"/>
      <c r="G492" s="10">
        <f t="shared" si="48"/>
        <v>0</v>
      </c>
    </row>
    <row r="493" spans="1:7" ht="18" hidden="1" customHeight="1" x14ac:dyDescent="0.3">
      <c r="A493" s="1110"/>
      <c r="B493" s="288"/>
      <c r="C493" s="447">
        <f t="shared" ref="C493:C501" si="52">SUM(D493:E493)</f>
        <v>0</v>
      </c>
      <c r="D493" s="844"/>
      <c r="E493" s="845"/>
      <c r="G493" s="10">
        <f t="shared" si="48"/>
        <v>0</v>
      </c>
    </row>
    <row r="494" spans="1:7" ht="18" hidden="1" customHeight="1" x14ac:dyDescent="0.3">
      <c r="A494" s="1110"/>
      <c r="B494" s="288"/>
      <c r="C494" s="447">
        <f t="shared" si="52"/>
        <v>0</v>
      </c>
      <c r="D494" s="844"/>
      <c r="E494" s="845"/>
      <c r="G494" s="10">
        <f t="shared" si="48"/>
        <v>0</v>
      </c>
    </row>
    <row r="495" spans="1:7" ht="18" hidden="1" customHeight="1" x14ac:dyDescent="0.3">
      <c r="A495" s="1110"/>
      <c r="B495" s="288"/>
      <c r="C495" s="447">
        <f t="shared" si="52"/>
        <v>0</v>
      </c>
      <c r="D495" s="844"/>
      <c r="E495" s="845"/>
      <c r="G495" s="10">
        <f t="shared" si="48"/>
        <v>0</v>
      </c>
    </row>
    <row r="496" spans="1:7" ht="18" hidden="1" customHeight="1" x14ac:dyDescent="0.3">
      <c r="A496" s="1110"/>
      <c r="B496" s="288"/>
      <c r="C496" s="447">
        <f t="shared" si="52"/>
        <v>0</v>
      </c>
      <c r="D496" s="844"/>
      <c r="E496" s="845"/>
      <c r="G496" s="10">
        <f t="shared" si="48"/>
        <v>0</v>
      </c>
    </row>
    <row r="497" spans="1:7" ht="18" hidden="1" customHeight="1" x14ac:dyDescent="0.3">
      <c r="A497" s="1110"/>
      <c r="B497" s="288"/>
      <c r="C497" s="447">
        <f t="shared" si="52"/>
        <v>0</v>
      </c>
      <c r="D497" s="844"/>
      <c r="E497" s="845"/>
      <c r="G497" s="10">
        <f t="shared" si="48"/>
        <v>0</v>
      </c>
    </row>
    <row r="498" spans="1:7" ht="18" hidden="1" customHeight="1" x14ac:dyDescent="0.3">
      <c r="A498" s="1110"/>
      <c r="B498" s="288"/>
      <c r="C498" s="447">
        <f t="shared" si="52"/>
        <v>0</v>
      </c>
      <c r="D498" s="844"/>
      <c r="E498" s="845"/>
      <c r="G498" s="10">
        <f t="shared" si="48"/>
        <v>0</v>
      </c>
    </row>
    <row r="499" spans="1:7" ht="18" hidden="1" customHeight="1" x14ac:dyDescent="0.3">
      <c r="A499" s="1110"/>
      <c r="B499" s="288"/>
      <c r="C499" s="447">
        <f t="shared" si="52"/>
        <v>0</v>
      </c>
      <c r="D499" s="844"/>
      <c r="E499" s="845"/>
      <c r="G499" s="10">
        <f t="shared" si="48"/>
        <v>0</v>
      </c>
    </row>
    <row r="500" spans="1:7" ht="18" hidden="1" customHeight="1" x14ac:dyDescent="0.3">
      <c r="A500" s="1110"/>
      <c r="B500" s="288"/>
      <c r="C500" s="447">
        <f t="shared" si="52"/>
        <v>0</v>
      </c>
      <c r="D500" s="844"/>
      <c r="E500" s="845"/>
      <c r="G500" s="10">
        <f t="shared" si="48"/>
        <v>0</v>
      </c>
    </row>
    <row r="501" spans="1:7" ht="18" hidden="1" customHeight="1" x14ac:dyDescent="0.3">
      <c r="A501" s="1110"/>
      <c r="B501" s="288"/>
      <c r="C501" s="447">
        <f t="shared" si="52"/>
        <v>0</v>
      </c>
      <c r="D501" s="844"/>
      <c r="E501" s="845"/>
      <c r="G501" s="10">
        <f t="shared" si="48"/>
        <v>0</v>
      </c>
    </row>
    <row r="502" spans="1:7" ht="18" hidden="1" customHeight="1" x14ac:dyDescent="0.3">
      <c r="A502" s="1114"/>
      <c r="B502" s="288" t="s">
        <v>742</v>
      </c>
      <c r="C502" s="447">
        <f>SUM(C492:C501)</f>
        <v>0</v>
      </c>
      <c r="D502" s="447">
        <f>SUM(D492:D501)</f>
        <v>0</v>
      </c>
      <c r="E502" s="447">
        <f>SUM(E492:E501)</f>
        <v>0</v>
      </c>
      <c r="G502" s="10">
        <f t="shared" si="48"/>
        <v>0</v>
      </c>
    </row>
    <row r="503" spans="1:7" ht="18" hidden="1" customHeight="1" x14ac:dyDescent="0.3">
      <c r="A503" s="1112" t="s">
        <v>1131</v>
      </c>
      <c r="B503" s="288"/>
      <c r="C503" s="447">
        <f>SUM(D503:E503)</f>
        <v>0</v>
      </c>
      <c r="D503" s="844"/>
      <c r="E503" s="845"/>
      <c r="G503" s="10">
        <f t="shared" si="48"/>
        <v>0</v>
      </c>
    </row>
    <row r="504" spans="1:7" ht="18" hidden="1" customHeight="1" x14ac:dyDescent="0.3">
      <c r="A504" s="1110"/>
      <c r="B504" s="288"/>
      <c r="C504" s="447">
        <f t="shared" ref="C504:C512" si="53">SUM(D504:E504)</f>
        <v>0</v>
      </c>
      <c r="D504" s="844"/>
      <c r="E504" s="845"/>
      <c r="G504" s="10">
        <f t="shared" si="48"/>
        <v>0</v>
      </c>
    </row>
    <row r="505" spans="1:7" ht="18" hidden="1" customHeight="1" x14ac:dyDescent="0.3">
      <c r="A505" s="1110"/>
      <c r="B505" s="288"/>
      <c r="C505" s="447">
        <f t="shared" si="53"/>
        <v>0</v>
      </c>
      <c r="D505" s="844"/>
      <c r="E505" s="845"/>
      <c r="G505" s="10">
        <f t="shared" si="48"/>
        <v>0</v>
      </c>
    </row>
    <row r="506" spans="1:7" ht="18" hidden="1" customHeight="1" x14ac:dyDescent="0.3">
      <c r="A506" s="1110"/>
      <c r="B506" s="288"/>
      <c r="C506" s="447">
        <f t="shared" si="53"/>
        <v>0</v>
      </c>
      <c r="D506" s="844"/>
      <c r="E506" s="845"/>
      <c r="G506" s="10">
        <f t="shared" si="48"/>
        <v>0</v>
      </c>
    </row>
    <row r="507" spans="1:7" ht="18" hidden="1" customHeight="1" x14ac:dyDescent="0.3">
      <c r="A507" s="1110"/>
      <c r="B507" s="288"/>
      <c r="C507" s="447">
        <f t="shared" si="53"/>
        <v>0</v>
      </c>
      <c r="D507" s="844"/>
      <c r="E507" s="845"/>
      <c r="G507" s="10">
        <f t="shared" si="48"/>
        <v>0</v>
      </c>
    </row>
    <row r="508" spans="1:7" ht="18" hidden="1" customHeight="1" x14ac:dyDescent="0.3">
      <c r="A508" s="1110"/>
      <c r="B508" s="288"/>
      <c r="C508" s="447">
        <f t="shared" si="53"/>
        <v>0</v>
      </c>
      <c r="D508" s="844"/>
      <c r="E508" s="845"/>
      <c r="G508" s="10">
        <f t="shared" si="48"/>
        <v>0</v>
      </c>
    </row>
    <row r="509" spans="1:7" ht="18" hidden="1" customHeight="1" x14ac:dyDescent="0.3">
      <c r="A509" s="1110"/>
      <c r="B509" s="288"/>
      <c r="C509" s="447">
        <f t="shared" si="53"/>
        <v>0</v>
      </c>
      <c r="D509" s="844"/>
      <c r="E509" s="845"/>
      <c r="G509" s="10">
        <f t="shared" si="48"/>
        <v>0</v>
      </c>
    </row>
    <row r="510" spans="1:7" ht="18" hidden="1" customHeight="1" x14ac:dyDescent="0.3">
      <c r="A510" s="1110"/>
      <c r="B510" s="288"/>
      <c r="C510" s="447">
        <f t="shared" si="53"/>
        <v>0</v>
      </c>
      <c r="D510" s="844"/>
      <c r="E510" s="845"/>
      <c r="G510" s="10">
        <f t="shared" si="48"/>
        <v>0</v>
      </c>
    </row>
    <row r="511" spans="1:7" ht="18" hidden="1" customHeight="1" x14ac:dyDescent="0.3">
      <c r="A511" s="1110"/>
      <c r="B511" s="288"/>
      <c r="C511" s="447">
        <f t="shared" si="53"/>
        <v>0</v>
      </c>
      <c r="D511" s="844"/>
      <c r="E511" s="845"/>
      <c r="G511" s="10">
        <f t="shared" si="48"/>
        <v>0</v>
      </c>
    </row>
    <row r="512" spans="1:7" ht="18" hidden="1" customHeight="1" x14ac:dyDescent="0.3">
      <c r="A512" s="1110"/>
      <c r="B512" s="288"/>
      <c r="C512" s="447">
        <f t="shared" si="53"/>
        <v>0</v>
      </c>
      <c r="D512" s="844"/>
      <c r="E512" s="845"/>
      <c r="G512" s="10">
        <f t="shared" si="48"/>
        <v>0</v>
      </c>
    </row>
    <row r="513" spans="1:7" ht="18" hidden="1" customHeight="1" x14ac:dyDescent="0.3">
      <c r="A513" s="1114"/>
      <c r="B513" s="288" t="s">
        <v>742</v>
      </c>
      <c r="C513" s="447">
        <f>SUM(C503:C512)</f>
        <v>0</v>
      </c>
      <c r="D513" s="447">
        <f>SUM(D503:D512)</f>
        <v>0</v>
      </c>
      <c r="E513" s="447">
        <f>SUM(E503:E512)</f>
        <v>0</v>
      </c>
      <c r="G513" s="10">
        <f t="shared" si="48"/>
        <v>0</v>
      </c>
    </row>
    <row r="514" spans="1:7" ht="18" hidden="1" customHeight="1" x14ac:dyDescent="0.3">
      <c r="A514" s="1112" t="s">
        <v>1132</v>
      </c>
      <c r="B514" s="288"/>
      <c r="C514" s="447">
        <f>SUM(D514:E514)</f>
        <v>0</v>
      </c>
      <c r="D514" s="844"/>
      <c r="E514" s="845"/>
      <c r="G514" s="10">
        <f t="shared" si="48"/>
        <v>0</v>
      </c>
    </row>
    <row r="515" spans="1:7" ht="18" hidden="1" customHeight="1" x14ac:dyDescent="0.3">
      <c r="A515" s="1110"/>
      <c r="B515" s="288"/>
      <c r="C515" s="447">
        <f t="shared" ref="C515:C523" si="54">SUM(D515:E515)</f>
        <v>0</v>
      </c>
      <c r="D515" s="844"/>
      <c r="E515" s="845"/>
      <c r="G515" s="10">
        <f t="shared" si="48"/>
        <v>0</v>
      </c>
    </row>
    <row r="516" spans="1:7" ht="18" hidden="1" customHeight="1" x14ac:dyDescent="0.3">
      <c r="A516" s="1110"/>
      <c r="B516" s="288"/>
      <c r="C516" s="447">
        <f t="shared" si="54"/>
        <v>0</v>
      </c>
      <c r="D516" s="844"/>
      <c r="E516" s="845"/>
      <c r="G516" s="10">
        <f t="shared" si="48"/>
        <v>0</v>
      </c>
    </row>
    <row r="517" spans="1:7" ht="18" hidden="1" customHeight="1" x14ac:dyDescent="0.3">
      <c r="A517" s="1110"/>
      <c r="B517" s="288"/>
      <c r="C517" s="447">
        <f t="shared" si="54"/>
        <v>0</v>
      </c>
      <c r="D517" s="844"/>
      <c r="E517" s="845"/>
      <c r="G517" s="10">
        <f t="shared" si="48"/>
        <v>0</v>
      </c>
    </row>
    <row r="518" spans="1:7" ht="18" hidden="1" customHeight="1" x14ac:dyDescent="0.3">
      <c r="A518" s="1110"/>
      <c r="B518" s="288"/>
      <c r="C518" s="447">
        <f t="shared" si="54"/>
        <v>0</v>
      </c>
      <c r="D518" s="844"/>
      <c r="E518" s="845"/>
      <c r="G518" s="10">
        <f t="shared" si="48"/>
        <v>0</v>
      </c>
    </row>
    <row r="519" spans="1:7" ht="18" hidden="1" customHeight="1" x14ac:dyDescent="0.3">
      <c r="A519" s="1110"/>
      <c r="B519" s="288"/>
      <c r="C519" s="447">
        <f t="shared" si="54"/>
        <v>0</v>
      </c>
      <c r="D519" s="844"/>
      <c r="E519" s="845"/>
      <c r="G519" s="10">
        <f t="shared" si="48"/>
        <v>0</v>
      </c>
    </row>
    <row r="520" spans="1:7" ht="18" hidden="1" customHeight="1" x14ac:dyDescent="0.3">
      <c r="A520" s="1110"/>
      <c r="B520" s="288"/>
      <c r="C520" s="447">
        <f t="shared" si="54"/>
        <v>0</v>
      </c>
      <c r="D520" s="844"/>
      <c r="E520" s="845"/>
      <c r="G520" s="10">
        <f t="shared" si="48"/>
        <v>0</v>
      </c>
    </row>
    <row r="521" spans="1:7" ht="18" hidden="1" customHeight="1" x14ac:dyDescent="0.3">
      <c r="A521" s="1110"/>
      <c r="B521" s="288"/>
      <c r="C521" s="447">
        <f t="shared" si="54"/>
        <v>0</v>
      </c>
      <c r="D521" s="844"/>
      <c r="E521" s="845"/>
      <c r="G521" s="10">
        <f t="shared" ref="G521:G584" si="55">SUM(C521:E521)</f>
        <v>0</v>
      </c>
    </row>
    <row r="522" spans="1:7" ht="18" hidden="1" customHeight="1" x14ac:dyDescent="0.3">
      <c r="A522" s="1110"/>
      <c r="B522" s="288"/>
      <c r="C522" s="447">
        <f t="shared" si="54"/>
        <v>0</v>
      </c>
      <c r="D522" s="844"/>
      <c r="E522" s="845"/>
      <c r="G522" s="10">
        <f t="shared" si="55"/>
        <v>0</v>
      </c>
    </row>
    <row r="523" spans="1:7" ht="18" hidden="1" customHeight="1" x14ac:dyDescent="0.3">
      <c r="A523" s="1110"/>
      <c r="B523" s="288"/>
      <c r="C523" s="447">
        <f t="shared" si="54"/>
        <v>0</v>
      </c>
      <c r="D523" s="844"/>
      <c r="E523" s="845"/>
      <c r="G523" s="10">
        <f t="shared" si="55"/>
        <v>0</v>
      </c>
    </row>
    <row r="524" spans="1:7" ht="18" hidden="1" customHeight="1" x14ac:dyDescent="0.3">
      <c r="A524" s="1114"/>
      <c r="B524" s="288" t="s">
        <v>742</v>
      </c>
      <c r="C524" s="447">
        <f>SUM(C514:C523)</f>
        <v>0</v>
      </c>
      <c r="D524" s="447">
        <f>SUM(D514:D523)</f>
        <v>0</v>
      </c>
      <c r="E524" s="447">
        <f>SUM(E514:E523)</f>
        <v>0</v>
      </c>
      <c r="G524" s="10">
        <f t="shared" si="55"/>
        <v>0</v>
      </c>
    </row>
    <row r="525" spans="1:7" ht="18" hidden="1" customHeight="1" x14ac:dyDescent="0.3">
      <c r="A525" s="1112" t="s">
        <v>1133</v>
      </c>
      <c r="B525" s="288"/>
      <c r="C525" s="447">
        <f>SUM(D525:E525)</f>
        <v>0</v>
      </c>
      <c r="D525" s="844"/>
      <c r="E525" s="845"/>
      <c r="G525" s="10">
        <f t="shared" si="55"/>
        <v>0</v>
      </c>
    </row>
    <row r="526" spans="1:7" ht="18" hidden="1" customHeight="1" x14ac:dyDescent="0.3">
      <c r="A526" s="1110"/>
      <c r="B526" s="288"/>
      <c r="C526" s="447">
        <f t="shared" ref="C526:C534" si="56">SUM(D526:E526)</f>
        <v>0</v>
      </c>
      <c r="D526" s="844"/>
      <c r="E526" s="845"/>
      <c r="G526" s="10">
        <f t="shared" si="55"/>
        <v>0</v>
      </c>
    </row>
    <row r="527" spans="1:7" ht="18" hidden="1" customHeight="1" x14ac:dyDescent="0.3">
      <c r="A527" s="1110"/>
      <c r="B527" s="288"/>
      <c r="C527" s="447">
        <f t="shared" si="56"/>
        <v>0</v>
      </c>
      <c r="D527" s="844"/>
      <c r="E527" s="845"/>
      <c r="G527" s="10">
        <f t="shared" si="55"/>
        <v>0</v>
      </c>
    </row>
    <row r="528" spans="1:7" ht="18" hidden="1" customHeight="1" x14ac:dyDescent="0.3">
      <c r="A528" s="1110"/>
      <c r="B528" s="288"/>
      <c r="C528" s="447">
        <f t="shared" si="56"/>
        <v>0</v>
      </c>
      <c r="D528" s="844"/>
      <c r="E528" s="845"/>
      <c r="G528" s="10">
        <f t="shared" si="55"/>
        <v>0</v>
      </c>
    </row>
    <row r="529" spans="1:7" ht="18" hidden="1" customHeight="1" x14ac:dyDescent="0.3">
      <c r="A529" s="1110"/>
      <c r="B529" s="288"/>
      <c r="C529" s="447">
        <f t="shared" si="56"/>
        <v>0</v>
      </c>
      <c r="D529" s="844"/>
      <c r="E529" s="845"/>
      <c r="G529" s="10">
        <f t="shared" si="55"/>
        <v>0</v>
      </c>
    </row>
    <row r="530" spans="1:7" ht="18" hidden="1" customHeight="1" x14ac:dyDescent="0.3">
      <c r="A530" s="1110"/>
      <c r="B530" s="288"/>
      <c r="C530" s="447">
        <f t="shared" si="56"/>
        <v>0</v>
      </c>
      <c r="D530" s="844"/>
      <c r="E530" s="845"/>
      <c r="G530" s="10">
        <f t="shared" si="55"/>
        <v>0</v>
      </c>
    </row>
    <row r="531" spans="1:7" ht="18" hidden="1" customHeight="1" x14ac:dyDescent="0.3">
      <c r="A531" s="1110"/>
      <c r="B531" s="288"/>
      <c r="C531" s="447">
        <f t="shared" si="56"/>
        <v>0</v>
      </c>
      <c r="D531" s="844"/>
      <c r="E531" s="845"/>
      <c r="G531" s="10">
        <f t="shared" si="55"/>
        <v>0</v>
      </c>
    </row>
    <row r="532" spans="1:7" ht="18" hidden="1" customHeight="1" x14ac:dyDescent="0.3">
      <c r="A532" s="1110"/>
      <c r="B532" s="288"/>
      <c r="C532" s="447">
        <f t="shared" si="56"/>
        <v>0</v>
      </c>
      <c r="D532" s="844"/>
      <c r="E532" s="845"/>
      <c r="G532" s="10">
        <f t="shared" si="55"/>
        <v>0</v>
      </c>
    </row>
    <row r="533" spans="1:7" ht="18" hidden="1" customHeight="1" x14ac:dyDescent="0.3">
      <c r="A533" s="1110"/>
      <c r="B533" s="288"/>
      <c r="C533" s="447">
        <f t="shared" si="56"/>
        <v>0</v>
      </c>
      <c r="D533" s="844"/>
      <c r="E533" s="845"/>
      <c r="G533" s="10">
        <f t="shared" si="55"/>
        <v>0</v>
      </c>
    </row>
    <row r="534" spans="1:7" ht="18" hidden="1" customHeight="1" x14ac:dyDescent="0.3">
      <c r="A534" s="1110"/>
      <c r="B534" s="288"/>
      <c r="C534" s="447">
        <f t="shared" si="56"/>
        <v>0</v>
      </c>
      <c r="D534" s="844"/>
      <c r="E534" s="845"/>
      <c r="G534" s="10">
        <f t="shared" si="55"/>
        <v>0</v>
      </c>
    </row>
    <row r="535" spans="1:7" ht="18" hidden="1" customHeight="1" x14ac:dyDescent="0.3">
      <c r="A535" s="1114"/>
      <c r="B535" s="288" t="s">
        <v>742</v>
      </c>
      <c r="C535" s="447">
        <f>SUM(C525:C534)</f>
        <v>0</v>
      </c>
      <c r="D535" s="447">
        <f>SUM(D525:D534)</f>
        <v>0</v>
      </c>
      <c r="E535" s="447">
        <f>SUM(E525:E534)</f>
        <v>0</v>
      </c>
      <c r="G535" s="10">
        <f t="shared" si="55"/>
        <v>0</v>
      </c>
    </row>
    <row r="536" spans="1:7" ht="18" hidden="1" customHeight="1" x14ac:dyDescent="0.3">
      <c r="A536" s="1112" t="s">
        <v>1134</v>
      </c>
      <c r="B536" s="288"/>
      <c r="C536" s="447">
        <f>SUM(D536:E536)</f>
        <v>0</v>
      </c>
      <c r="D536" s="844"/>
      <c r="E536" s="845"/>
      <c r="G536" s="10">
        <f t="shared" si="55"/>
        <v>0</v>
      </c>
    </row>
    <row r="537" spans="1:7" ht="18" hidden="1" customHeight="1" x14ac:dyDescent="0.3">
      <c r="A537" s="1110"/>
      <c r="B537" s="288"/>
      <c r="C537" s="447">
        <f t="shared" ref="C537:C545" si="57">SUM(D537:E537)</f>
        <v>0</v>
      </c>
      <c r="D537" s="844"/>
      <c r="E537" s="845"/>
      <c r="G537" s="10">
        <f t="shared" si="55"/>
        <v>0</v>
      </c>
    </row>
    <row r="538" spans="1:7" ht="18" hidden="1" customHeight="1" x14ac:dyDescent="0.3">
      <c r="A538" s="1110"/>
      <c r="B538" s="288"/>
      <c r="C538" s="447">
        <f t="shared" si="57"/>
        <v>0</v>
      </c>
      <c r="D538" s="844"/>
      <c r="E538" s="845"/>
      <c r="G538" s="10">
        <f t="shared" si="55"/>
        <v>0</v>
      </c>
    </row>
    <row r="539" spans="1:7" ht="18" hidden="1" customHeight="1" x14ac:dyDescent="0.3">
      <c r="A539" s="1110"/>
      <c r="B539" s="288"/>
      <c r="C539" s="447">
        <f t="shared" si="57"/>
        <v>0</v>
      </c>
      <c r="D539" s="844"/>
      <c r="E539" s="845"/>
      <c r="G539" s="10">
        <f t="shared" si="55"/>
        <v>0</v>
      </c>
    </row>
    <row r="540" spans="1:7" ht="18" hidden="1" customHeight="1" x14ac:dyDescent="0.3">
      <c r="A540" s="1110"/>
      <c r="B540" s="288"/>
      <c r="C540" s="447">
        <f t="shared" si="57"/>
        <v>0</v>
      </c>
      <c r="D540" s="844"/>
      <c r="E540" s="845"/>
      <c r="G540" s="10">
        <f t="shared" si="55"/>
        <v>0</v>
      </c>
    </row>
    <row r="541" spans="1:7" ht="18" hidden="1" customHeight="1" x14ac:dyDescent="0.3">
      <c r="A541" s="1110"/>
      <c r="B541" s="288"/>
      <c r="C541" s="447">
        <f t="shared" si="57"/>
        <v>0</v>
      </c>
      <c r="D541" s="844"/>
      <c r="E541" s="845"/>
      <c r="G541" s="10">
        <f t="shared" si="55"/>
        <v>0</v>
      </c>
    </row>
    <row r="542" spans="1:7" ht="18" hidden="1" customHeight="1" x14ac:dyDescent="0.3">
      <c r="A542" s="1110"/>
      <c r="B542" s="288"/>
      <c r="C542" s="447">
        <f t="shared" si="57"/>
        <v>0</v>
      </c>
      <c r="D542" s="844"/>
      <c r="E542" s="845"/>
      <c r="G542" s="10">
        <f t="shared" si="55"/>
        <v>0</v>
      </c>
    </row>
    <row r="543" spans="1:7" ht="18" hidden="1" customHeight="1" x14ac:dyDescent="0.3">
      <c r="A543" s="1110"/>
      <c r="B543" s="288"/>
      <c r="C543" s="447">
        <f t="shared" si="57"/>
        <v>0</v>
      </c>
      <c r="D543" s="844"/>
      <c r="E543" s="845"/>
      <c r="G543" s="10">
        <f t="shared" si="55"/>
        <v>0</v>
      </c>
    </row>
    <row r="544" spans="1:7" ht="18" hidden="1" customHeight="1" x14ac:dyDescent="0.3">
      <c r="A544" s="1110"/>
      <c r="B544" s="288"/>
      <c r="C544" s="447">
        <f t="shared" si="57"/>
        <v>0</v>
      </c>
      <c r="D544" s="844"/>
      <c r="E544" s="845"/>
      <c r="G544" s="10">
        <f t="shared" si="55"/>
        <v>0</v>
      </c>
    </row>
    <row r="545" spans="1:7" ht="18" hidden="1" customHeight="1" x14ac:dyDescent="0.3">
      <c r="A545" s="1110"/>
      <c r="B545" s="288"/>
      <c r="C545" s="447">
        <f t="shared" si="57"/>
        <v>0</v>
      </c>
      <c r="D545" s="844"/>
      <c r="E545" s="845"/>
      <c r="G545" s="10">
        <f t="shared" si="55"/>
        <v>0</v>
      </c>
    </row>
    <row r="546" spans="1:7" ht="18" hidden="1" customHeight="1" x14ac:dyDescent="0.3">
      <c r="A546" s="1114"/>
      <c r="B546" s="288" t="s">
        <v>742</v>
      </c>
      <c r="C546" s="447">
        <f>SUM(C536:C545)</f>
        <v>0</v>
      </c>
      <c r="D546" s="447">
        <f>SUM(D536:D545)</f>
        <v>0</v>
      </c>
      <c r="E546" s="447">
        <f>SUM(E536:E545)</f>
        <v>0</v>
      </c>
      <c r="G546" s="10">
        <f t="shared" si="55"/>
        <v>0</v>
      </c>
    </row>
    <row r="547" spans="1:7" ht="150" x14ac:dyDescent="0.3">
      <c r="A547" s="1112" t="s">
        <v>1135</v>
      </c>
      <c r="B547" s="1071" t="s">
        <v>1299</v>
      </c>
      <c r="C547" s="1062">
        <f>D547+E547</f>
        <v>424000</v>
      </c>
      <c r="D547" s="1062">
        <v>424000</v>
      </c>
      <c r="E547" s="1063"/>
      <c r="G547" s="10">
        <f t="shared" si="55"/>
        <v>848000</v>
      </c>
    </row>
    <row r="548" spans="1:7" ht="112.5" x14ac:dyDescent="0.3">
      <c r="A548" s="1110"/>
      <c r="B548" s="1071" t="s">
        <v>1300</v>
      </c>
      <c r="C548" s="1062">
        <f>D548+E548</f>
        <v>300000</v>
      </c>
      <c r="D548" s="1062"/>
      <c r="E548" s="1063">
        <v>300000</v>
      </c>
      <c r="G548" s="10">
        <f t="shared" si="55"/>
        <v>600000</v>
      </c>
    </row>
    <row r="549" spans="1:7" ht="18" hidden="1" customHeight="1" x14ac:dyDescent="0.3">
      <c r="A549" s="1110"/>
      <c r="B549" s="288"/>
      <c r="C549" s="447">
        <f t="shared" ref="C549:C556" si="58">SUM(D549:E549)</f>
        <v>0</v>
      </c>
      <c r="D549" s="844"/>
      <c r="E549" s="845"/>
      <c r="G549" s="10">
        <f t="shared" si="55"/>
        <v>0</v>
      </c>
    </row>
    <row r="550" spans="1:7" ht="18" hidden="1" customHeight="1" x14ac:dyDescent="0.3">
      <c r="A550" s="1110"/>
      <c r="B550" s="288"/>
      <c r="C550" s="447">
        <f t="shared" si="58"/>
        <v>0</v>
      </c>
      <c r="D550" s="844"/>
      <c r="E550" s="845"/>
      <c r="G550" s="10">
        <f t="shared" si="55"/>
        <v>0</v>
      </c>
    </row>
    <row r="551" spans="1:7" ht="18" hidden="1" customHeight="1" x14ac:dyDescent="0.3">
      <c r="A551" s="1110"/>
      <c r="B551" s="288"/>
      <c r="C551" s="447">
        <f t="shared" si="58"/>
        <v>0</v>
      </c>
      <c r="D551" s="844"/>
      <c r="E551" s="845"/>
      <c r="G551" s="10">
        <f t="shared" si="55"/>
        <v>0</v>
      </c>
    </row>
    <row r="552" spans="1:7" ht="18" hidden="1" customHeight="1" x14ac:dyDescent="0.3">
      <c r="A552" s="1110"/>
      <c r="B552" s="288"/>
      <c r="C552" s="447">
        <f t="shared" si="58"/>
        <v>0</v>
      </c>
      <c r="D552" s="844"/>
      <c r="E552" s="845"/>
      <c r="G552" s="10">
        <f t="shared" si="55"/>
        <v>0</v>
      </c>
    </row>
    <row r="553" spans="1:7" ht="18" hidden="1" customHeight="1" x14ac:dyDescent="0.3">
      <c r="A553" s="1110"/>
      <c r="B553" s="288"/>
      <c r="C553" s="447">
        <f t="shared" si="58"/>
        <v>0</v>
      </c>
      <c r="D553" s="844"/>
      <c r="E553" s="845"/>
      <c r="G553" s="10">
        <f t="shared" si="55"/>
        <v>0</v>
      </c>
    </row>
    <row r="554" spans="1:7" ht="18" hidden="1" customHeight="1" x14ac:dyDescent="0.3">
      <c r="A554" s="1110"/>
      <c r="B554" s="288"/>
      <c r="C554" s="447">
        <f t="shared" si="58"/>
        <v>0</v>
      </c>
      <c r="D554" s="844"/>
      <c r="E554" s="845"/>
      <c r="G554" s="10">
        <f t="shared" si="55"/>
        <v>0</v>
      </c>
    </row>
    <row r="555" spans="1:7" ht="18" hidden="1" customHeight="1" x14ac:dyDescent="0.3">
      <c r="A555" s="1110"/>
      <c r="B555" s="288"/>
      <c r="C555" s="447">
        <f t="shared" si="58"/>
        <v>0</v>
      </c>
      <c r="D555" s="844"/>
      <c r="E555" s="845"/>
      <c r="G555" s="10">
        <f t="shared" si="55"/>
        <v>0</v>
      </c>
    </row>
    <row r="556" spans="1:7" ht="18" hidden="1" customHeight="1" x14ac:dyDescent="0.3">
      <c r="A556" s="1110"/>
      <c r="B556" s="288"/>
      <c r="C556" s="447">
        <f t="shared" si="58"/>
        <v>0</v>
      </c>
      <c r="D556" s="844"/>
      <c r="E556" s="845"/>
      <c r="G556" s="10">
        <f t="shared" si="55"/>
        <v>0</v>
      </c>
    </row>
    <row r="557" spans="1:7" ht="18" customHeight="1" x14ac:dyDescent="0.3">
      <c r="A557" s="1114"/>
      <c r="B557" s="288" t="s">
        <v>742</v>
      </c>
      <c r="C557" s="447">
        <f>SUM(C547:C556)</f>
        <v>724000</v>
      </c>
      <c r="D557" s="447">
        <f>SUM(D547:D556)</f>
        <v>424000</v>
      </c>
      <c r="E557" s="447">
        <f>SUM(E547:E556)</f>
        <v>300000</v>
      </c>
      <c r="G557" s="10">
        <f t="shared" si="55"/>
        <v>1448000</v>
      </c>
    </row>
    <row r="558" spans="1:7" ht="18" hidden="1" customHeight="1" x14ac:dyDescent="0.3">
      <c r="A558" s="1112" t="s">
        <v>1137</v>
      </c>
      <c r="B558" s="288"/>
      <c r="C558" s="447">
        <f>SUM(D558:E558)</f>
        <v>0</v>
      </c>
      <c r="D558" s="844"/>
      <c r="E558" s="845"/>
      <c r="G558" s="10">
        <f t="shared" si="55"/>
        <v>0</v>
      </c>
    </row>
    <row r="559" spans="1:7" ht="18" hidden="1" customHeight="1" x14ac:dyDescent="0.3">
      <c r="A559" s="1110"/>
      <c r="B559" s="288"/>
      <c r="C559" s="447">
        <f t="shared" ref="C559:C567" si="59">SUM(D559:E559)</f>
        <v>0</v>
      </c>
      <c r="D559" s="844"/>
      <c r="E559" s="845"/>
      <c r="G559" s="10">
        <f t="shared" si="55"/>
        <v>0</v>
      </c>
    </row>
    <row r="560" spans="1:7" ht="18" hidden="1" customHeight="1" x14ac:dyDescent="0.3">
      <c r="A560" s="1110"/>
      <c r="B560" s="288"/>
      <c r="C560" s="447">
        <f t="shared" si="59"/>
        <v>0</v>
      </c>
      <c r="D560" s="844"/>
      <c r="E560" s="845"/>
      <c r="G560" s="10">
        <f t="shared" si="55"/>
        <v>0</v>
      </c>
    </row>
    <row r="561" spans="1:7" ht="18" hidden="1" customHeight="1" x14ac:dyDescent="0.3">
      <c r="A561" s="1110"/>
      <c r="B561" s="288"/>
      <c r="C561" s="447">
        <f t="shared" si="59"/>
        <v>0</v>
      </c>
      <c r="D561" s="844"/>
      <c r="E561" s="845"/>
      <c r="G561" s="10">
        <f t="shared" si="55"/>
        <v>0</v>
      </c>
    </row>
    <row r="562" spans="1:7" ht="18" hidden="1" customHeight="1" x14ac:dyDescent="0.3">
      <c r="A562" s="1110"/>
      <c r="B562" s="288"/>
      <c r="C562" s="447">
        <f t="shared" si="59"/>
        <v>0</v>
      </c>
      <c r="D562" s="844"/>
      <c r="E562" s="845"/>
      <c r="G562" s="10">
        <f t="shared" si="55"/>
        <v>0</v>
      </c>
    </row>
    <row r="563" spans="1:7" ht="18" hidden="1" customHeight="1" x14ac:dyDescent="0.3">
      <c r="A563" s="1110"/>
      <c r="B563" s="288"/>
      <c r="C563" s="447">
        <f t="shared" si="59"/>
        <v>0</v>
      </c>
      <c r="D563" s="844"/>
      <c r="E563" s="845"/>
      <c r="G563" s="10">
        <f t="shared" si="55"/>
        <v>0</v>
      </c>
    </row>
    <row r="564" spans="1:7" ht="18" hidden="1" customHeight="1" x14ac:dyDescent="0.3">
      <c r="A564" s="1110"/>
      <c r="B564" s="288"/>
      <c r="C564" s="447">
        <f t="shared" si="59"/>
        <v>0</v>
      </c>
      <c r="D564" s="844"/>
      <c r="E564" s="845"/>
      <c r="G564" s="10">
        <f t="shared" si="55"/>
        <v>0</v>
      </c>
    </row>
    <row r="565" spans="1:7" ht="18" hidden="1" customHeight="1" x14ac:dyDescent="0.3">
      <c r="A565" s="1110"/>
      <c r="B565" s="288"/>
      <c r="C565" s="447">
        <f t="shared" si="59"/>
        <v>0</v>
      </c>
      <c r="D565" s="844"/>
      <c r="E565" s="845"/>
      <c r="G565" s="10">
        <f t="shared" si="55"/>
        <v>0</v>
      </c>
    </row>
    <row r="566" spans="1:7" ht="18" hidden="1" customHeight="1" x14ac:dyDescent="0.3">
      <c r="A566" s="1110"/>
      <c r="B566" s="288"/>
      <c r="C566" s="447">
        <f t="shared" si="59"/>
        <v>0</v>
      </c>
      <c r="D566" s="844"/>
      <c r="E566" s="845"/>
      <c r="G566" s="10">
        <f t="shared" si="55"/>
        <v>0</v>
      </c>
    </row>
    <row r="567" spans="1:7" ht="18" hidden="1" customHeight="1" x14ac:dyDescent="0.3">
      <c r="A567" s="1110"/>
      <c r="B567" s="288"/>
      <c r="C567" s="447">
        <f t="shared" si="59"/>
        <v>0</v>
      </c>
      <c r="D567" s="844"/>
      <c r="E567" s="845"/>
      <c r="G567" s="10">
        <f t="shared" si="55"/>
        <v>0</v>
      </c>
    </row>
    <row r="568" spans="1:7" ht="18" hidden="1" customHeight="1" x14ac:dyDescent="0.3">
      <c r="A568" s="1114"/>
      <c r="B568" s="288" t="s">
        <v>742</v>
      </c>
      <c r="C568" s="447">
        <f>SUM(C558:C567)</f>
        <v>0</v>
      </c>
      <c r="D568" s="447">
        <f>SUM(D558:D567)</f>
        <v>0</v>
      </c>
      <c r="E568" s="447">
        <f>SUM(E558:E567)</f>
        <v>0</v>
      </c>
      <c r="G568" s="10">
        <f t="shared" si="55"/>
        <v>0</v>
      </c>
    </row>
    <row r="569" spans="1:7" ht="18" hidden="1" customHeight="1" x14ac:dyDescent="0.3">
      <c r="A569" s="1112" t="s">
        <v>1139</v>
      </c>
      <c r="B569" s="288"/>
      <c r="C569" s="447">
        <f>SUM(D569:E569)</f>
        <v>0</v>
      </c>
      <c r="D569" s="844"/>
      <c r="E569" s="845"/>
      <c r="G569" s="10">
        <f t="shared" si="55"/>
        <v>0</v>
      </c>
    </row>
    <row r="570" spans="1:7" ht="18" hidden="1" customHeight="1" x14ac:dyDescent="0.3">
      <c r="A570" s="1110"/>
      <c r="B570" s="288"/>
      <c r="C570" s="447">
        <f t="shared" ref="C570:C578" si="60">SUM(D570:E570)</f>
        <v>0</v>
      </c>
      <c r="D570" s="844"/>
      <c r="E570" s="845"/>
      <c r="G570" s="10">
        <f t="shared" si="55"/>
        <v>0</v>
      </c>
    </row>
    <row r="571" spans="1:7" ht="18" hidden="1" customHeight="1" x14ac:dyDescent="0.3">
      <c r="A571" s="1110"/>
      <c r="B571" s="288"/>
      <c r="C571" s="447">
        <f t="shared" si="60"/>
        <v>0</v>
      </c>
      <c r="D571" s="844"/>
      <c r="E571" s="845"/>
      <c r="G571" s="10">
        <f t="shared" si="55"/>
        <v>0</v>
      </c>
    </row>
    <row r="572" spans="1:7" ht="18" hidden="1" customHeight="1" x14ac:dyDescent="0.3">
      <c r="A572" s="1110"/>
      <c r="B572" s="288"/>
      <c r="C572" s="447">
        <f t="shared" si="60"/>
        <v>0</v>
      </c>
      <c r="D572" s="844"/>
      <c r="E572" s="845"/>
      <c r="G572" s="10">
        <f t="shared" si="55"/>
        <v>0</v>
      </c>
    </row>
    <row r="573" spans="1:7" ht="18" hidden="1" customHeight="1" x14ac:dyDescent="0.3">
      <c r="A573" s="1110"/>
      <c r="B573" s="288"/>
      <c r="C573" s="447">
        <f t="shared" si="60"/>
        <v>0</v>
      </c>
      <c r="D573" s="844"/>
      <c r="E573" s="845"/>
      <c r="G573" s="10">
        <f t="shared" si="55"/>
        <v>0</v>
      </c>
    </row>
    <row r="574" spans="1:7" ht="18" hidden="1" customHeight="1" x14ac:dyDescent="0.3">
      <c r="A574" s="1110"/>
      <c r="B574" s="288"/>
      <c r="C574" s="447">
        <f t="shared" si="60"/>
        <v>0</v>
      </c>
      <c r="D574" s="844"/>
      <c r="E574" s="845"/>
      <c r="G574" s="10">
        <f t="shared" si="55"/>
        <v>0</v>
      </c>
    </row>
    <row r="575" spans="1:7" ht="18" hidden="1" customHeight="1" x14ac:dyDescent="0.3">
      <c r="A575" s="1110"/>
      <c r="B575" s="288"/>
      <c r="C575" s="447">
        <f t="shared" si="60"/>
        <v>0</v>
      </c>
      <c r="D575" s="844"/>
      <c r="E575" s="845"/>
      <c r="G575" s="10">
        <f t="shared" si="55"/>
        <v>0</v>
      </c>
    </row>
    <row r="576" spans="1:7" ht="18" hidden="1" customHeight="1" x14ac:dyDescent="0.3">
      <c r="A576" s="1110"/>
      <c r="B576" s="288"/>
      <c r="C576" s="447">
        <f t="shared" si="60"/>
        <v>0</v>
      </c>
      <c r="D576" s="844"/>
      <c r="E576" s="845"/>
      <c r="G576" s="10">
        <f t="shared" si="55"/>
        <v>0</v>
      </c>
    </row>
    <row r="577" spans="1:7" ht="18" hidden="1" customHeight="1" x14ac:dyDescent="0.3">
      <c r="A577" s="1110"/>
      <c r="B577" s="288"/>
      <c r="C577" s="447">
        <f t="shared" si="60"/>
        <v>0</v>
      </c>
      <c r="D577" s="844"/>
      <c r="E577" s="845"/>
      <c r="G577" s="10">
        <f t="shared" si="55"/>
        <v>0</v>
      </c>
    </row>
    <row r="578" spans="1:7" ht="18" hidden="1" customHeight="1" x14ac:dyDescent="0.3">
      <c r="A578" s="1110"/>
      <c r="B578" s="288"/>
      <c r="C578" s="447">
        <f t="shared" si="60"/>
        <v>0</v>
      </c>
      <c r="D578" s="844"/>
      <c r="E578" s="845"/>
      <c r="G578" s="10">
        <f t="shared" si="55"/>
        <v>0</v>
      </c>
    </row>
    <row r="579" spans="1:7" ht="18" hidden="1" customHeight="1" x14ac:dyDescent="0.3">
      <c r="A579" s="1114"/>
      <c r="B579" s="288" t="s">
        <v>742</v>
      </c>
      <c r="C579" s="447">
        <f>SUM(C569:C578)</f>
        <v>0</v>
      </c>
      <c r="D579" s="447">
        <f>SUM(D569:D578)</f>
        <v>0</v>
      </c>
      <c r="E579" s="447">
        <f>SUM(E569:E578)</f>
        <v>0</v>
      </c>
      <c r="G579" s="10">
        <f t="shared" si="55"/>
        <v>0</v>
      </c>
    </row>
    <row r="580" spans="1:7" ht="18" hidden="1" customHeight="1" x14ac:dyDescent="0.3">
      <c r="A580" s="1112" t="s">
        <v>1141</v>
      </c>
      <c r="B580" s="288"/>
      <c r="C580" s="447">
        <f>SUM(D580:E580)</f>
        <v>0</v>
      </c>
      <c r="D580" s="844"/>
      <c r="E580" s="845"/>
      <c r="G580" s="10">
        <f t="shared" si="55"/>
        <v>0</v>
      </c>
    </row>
    <row r="581" spans="1:7" ht="18" hidden="1" customHeight="1" x14ac:dyDescent="0.3">
      <c r="A581" s="1110"/>
      <c r="B581" s="288"/>
      <c r="C581" s="447">
        <f t="shared" ref="C581:C589" si="61">SUM(D581:E581)</f>
        <v>0</v>
      </c>
      <c r="D581" s="844"/>
      <c r="E581" s="845"/>
      <c r="G581" s="10">
        <f t="shared" si="55"/>
        <v>0</v>
      </c>
    </row>
    <row r="582" spans="1:7" ht="18" hidden="1" customHeight="1" x14ac:dyDescent="0.3">
      <c r="A582" s="1110"/>
      <c r="B582" s="288"/>
      <c r="C582" s="447">
        <f t="shared" si="61"/>
        <v>0</v>
      </c>
      <c r="D582" s="844"/>
      <c r="E582" s="845"/>
      <c r="G582" s="10">
        <f t="shared" si="55"/>
        <v>0</v>
      </c>
    </row>
    <row r="583" spans="1:7" ht="18" hidden="1" customHeight="1" x14ac:dyDescent="0.3">
      <c r="A583" s="1110"/>
      <c r="B583" s="288"/>
      <c r="C583" s="447">
        <f t="shared" si="61"/>
        <v>0</v>
      </c>
      <c r="D583" s="844"/>
      <c r="E583" s="845"/>
      <c r="G583" s="10">
        <f t="shared" si="55"/>
        <v>0</v>
      </c>
    </row>
    <row r="584" spans="1:7" ht="18" hidden="1" customHeight="1" x14ac:dyDescent="0.3">
      <c r="A584" s="1110"/>
      <c r="B584" s="288"/>
      <c r="C584" s="447">
        <f t="shared" si="61"/>
        <v>0</v>
      </c>
      <c r="D584" s="844"/>
      <c r="E584" s="845"/>
      <c r="G584" s="10">
        <f t="shared" si="55"/>
        <v>0</v>
      </c>
    </row>
    <row r="585" spans="1:7" ht="18" hidden="1" customHeight="1" x14ac:dyDescent="0.3">
      <c r="A585" s="1110"/>
      <c r="B585" s="288"/>
      <c r="C585" s="447">
        <f t="shared" si="61"/>
        <v>0</v>
      </c>
      <c r="D585" s="844"/>
      <c r="E585" s="845"/>
      <c r="G585" s="10">
        <f t="shared" ref="G585:G648" si="62">SUM(C585:E585)</f>
        <v>0</v>
      </c>
    </row>
    <row r="586" spans="1:7" ht="18" hidden="1" customHeight="1" x14ac:dyDescent="0.3">
      <c r="A586" s="1110"/>
      <c r="B586" s="288"/>
      <c r="C586" s="447">
        <f t="shared" si="61"/>
        <v>0</v>
      </c>
      <c r="D586" s="844"/>
      <c r="E586" s="845"/>
      <c r="G586" s="10">
        <f t="shared" si="62"/>
        <v>0</v>
      </c>
    </row>
    <row r="587" spans="1:7" ht="18" hidden="1" customHeight="1" x14ac:dyDescent="0.3">
      <c r="A587" s="1110"/>
      <c r="B587" s="288"/>
      <c r="C587" s="447">
        <f t="shared" si="61"/>
        <v>0</v>
      </c>
      <c r="D587" s="844"/>
      <c r="E587" s="845"/>
      <c r="G587" s="10">
        <f t="shared" si="62"/>
        <v>0</v>
      </c>
    </row>
    <row r="588" spans="1:7" ht="18" hidden="1" customHeight="1" x14ac:dyDescent="0.3">
      <c r="A588" s="1110"/>
      <c r="B588" s="288"/>
      <c r="C588" s="447">
        <f t="shared" si="61"/>
        <v>0</v>
      </c>
      <c r="D588" s="844"/>
      <c r="E588" s="845"/>
      <c r="G588" s="10">
        <f t="shared" si="62"/>
        <v>0</v>
      </c>
    </row>
    <row r="589" spans="1:7" ht="18" hidden="1" customHeight="1" x14ac:dyDescent="0.3">
      <c r="A589" s="1110"/>
      <c r="B589" s="288"/>
      <c r="C589" s="447">
        <f t="shared" si="61"/>
        <v>0</v>
      </c>
      <c r="D589" s="844"/>
      <c r="E589" s="845"/>
      <c r="G589" s="10">
        <f t="shared" si="62"/>
        <v>0</v>
      </c>
    </row>
    <row r="590" spans="1:7" ht="18" hidden="1" customHeight="1" x14ac:dyDescent="0.3">
      <c r="A590" s="1114"/>
      <c r="B590" s="288" t="s">
        <v>742</v>
      </c>
      <c r="C590" s="447">
        <f>SUM(C580:C589)</f>
        <v>0</v>
      </c>
      <c r="D590" s="447">
        <f>SUM(D580:D589)</f>
        <v>0</v>
      </c>
      <c r="E590" s="447">
        <f>SUM(E580:E589)</f>
        <v>0</v>
      </c>
      <c r="G590" s="10">
        <f t="shared" si="62"/>
        <v>0</v>
      </c>
    </row>
    <row r="591" spans="1:7" ht="18" hidden="1" customHeight="1" x14ac:dyDescent="0.3">
      <c r="A591" s="1112" t="s">
        <v>1143</v>
      </c>
      <c r="B591" s="288"/>
      <c r="C591" s="447">
        <f>SUM(D591:E591)</f>
        <v>0</v>
      </c>
      <c r="D591" s="844"/>
      <c r="E591" s="845"/>
      <c r="G591" s="10">
        <f t="shared" si="62"/>
        <v>0</v>
      </c>
    </row>
    <row r="592" spans="1:7" ht="18" hidden="1" customHeight="1" x14ac:dyDescent="0.3">
      <c r="A592" s="1110"/>
      <c r="B592" s="288"/>
      <c r="C592" s="447">
        <f t="shared" ref="C592:C600" si="63">SUM(D592:E592)</f>
        <v>0</v>
      </c>
      <c r="D592" s="844"/>
      <c r="E592" s="845"/>
      <c r="G592" s="10">
        <f t="shared" si="62"/>
        <v>0</v>
      </c>
    </row>
    <row r="593" spans="1:7" ht="18" hidden="1" customHeight="1" x14ac:dyDescent="0.3">
      <c r="A593" s="1110"/>
      <c r="B593" s="288"/>
      <c r="C593" s="447">
        <f t="shared" si="63"/>
        <v>0</v>
      </c>
      <c r="D593" s="844"/>
      <c r="E593" s="845"/>
      <c r="G593" s="10">
        <f t="shared" si="62"/>
        <v>0</v>
      </c>
    </row>
    <row r="594" spans="1:7" ht="18" hidden="1" customHeight="1" x14ac:dyDescent="0.3">
      <c r="A594" s="1110"/>
      <c r="B594" s="288"/>
      <c r="C594" s="447">
        <f t="shared" si="63"/>
        <v>0</v>
      </c>
      <c r="D594" s="844"/>
      <c r="E594" s="845"/>
      <c r="G594" s="10">
        <f t="shared" si="62"/>
        <v>0</v>
      </c>
    </row>
    <row r="595" spans="1:7" ht="18" hidden="1" customHeight="1" x14ac:dyDescent="0.3">
      <c r="A595" s="1110"/>
      <c r="B595" s="288"/>
      <c r="C595" s="447">
        <f t="shared" si="63"/>
        <v>0</v>
      </c>
      <c r="D595" s="844"/>
      <c r="E595" s="845"/>
      <c r="G595" s="10">
        <f t="shared" si="62"/>
        <v>0</v>
      </c>
    </row>
    <row r="596" spans="1:7" ht="18" hidden="1" customHeight="1" x14ac:dyDescent="0.3">
      <c r="A596" s="1110"/>
      <c r="B596" s="288"/>
      <c r="C596" s="447">
        <f t="shared" si="63"/>
        <v>0</v>
      </c>
      <c r="D596" s="844"/>
      <c r="E596" s="845"/>
      <c r="G596" s="10">
        <f t="shared" si="62"/>
        <v>0</v>
      </c>
    </row>
    <row r="597" spans="1:7" ht="18" hidden="1" customHeight="1" x14ac:dyDescent="0.3">
      <c r="A597" s="1110"/>
      <c r="B597" s="288"/>
      <c r="C597" s="447">
        <f t="shared" si="63"/>
        <v>0</v>
      </c>
      <c r="D597" s="844"/>
      <c r="E597" s="845"/>
      <c r="G597" s="10">
        <f t="shared" si="62"/>
        <v>0</v>
      </c>
    </row>
    <row r="598" spans="1:7" ht="18" hidden="1" customHeight="1" x14ac:dyDescent="0.3">
      <c r="A598" s="1110"/>
      <c r="B598" s="288"/>
      <c r="C598" s="447">
        <f t="shared" si="63"/>
        <v>0</v>
      </c>
      <c r="D598" s="844"/>
      <c r="E598" s="845"/>
      <c r="G598" s="10">
        <f t="shared" si="62"/>
        <v>0</v>
      </c>
    </row>
    <row r="599" spans="1:7" ht="18" hidden="1" customHeight="1" x14ac:dyDescent="0.3">
      <c r="A599" s="1110"/>
      <c r="B599" s="288"/>
      <c r="C599" s="447">
        <f t="shared" si="63"/>
        <v>0</v>
      </c>
      <c r="D599" s="844"/>
      <c r="E599" s="845"/>
      <c r="G599" s="10">
        <f t="shared" si="62"/>
        <v>0</v>
      </c>
    </row>
    <row r="600" spans="1:7" ht="18" hidden="1" customHeight="1" x14ac:dyDescent="0.3">
      <c r="A600" s="1110"/>
      <c r="B600" s="288"/>
      <c r="C600" s="447">
        <f t="shared" si="63"/>
        <v>0</v>
      </c>
      <c r="D600" s="844"/>
      <c r="E600" s="845"/>
      <c r="G600" s="10">
        <f t="shared" si="62"/>
        <v>0</v>
      </c>
    </row>
    <row r="601" spans="1:7" ht="18" hidden="1" customHeight="1" x14ac:dyDescent="0.3">
      <c r="A601" s="1114"/>
      <c r="B601" s="288" t="s">
        <v>742</v>
      </c>
      <c r="C601" s="447">
        <f>SUM(C591:C600)</f>
        <v>0</v>
      </c>
      <c r="D601" s="447">
        <f>SUM(D591:D600)</f>
        <v>0</v>
      </c>
      <c r="E601" s="447">
        <f>SUM(E591:E600)</f>
        <v>0</v>
      </c>
      <c r="G601" s="10">
        <f t="shared" si="62"/>
        <v>0</v>
      </c>
    </row>
    <row r="602" spans="1:7" ht="18" hidden="1" customHeight="1" x14ac:dyDescent="0.3">
      <c r="A602" s="1112" t="s">
        <v>1145</v>
      </c>
      <c r="B602" s="288"/>
      <c r="C602" s="447">
        <f>SUM(D602:E602)</f>
        <v>0</v>
      </c>
      <c r="D602" s="844"/>
      <c r="E602" s="845"/>
      <c r="G602" s="10">
        <f t="shared" si="62"/>
        <v>0</v>
      </c>
    </row>
    <row r="603" spans="1:7" ht="18" hidden="1" customHeight="1" x14ac:dyDescent="0.3">
      <c r="A603" s="1110"/>
      <c r="B603" s="288"/>
      <c r="C603" s="447">
        <f t="shared" ref="C603:C611" si="64">SUM(D603:E603)</f>
        <v>0</v>
      </c>
      <c r="D603" s="844"/>
      <c r="E603" s="845"/>
      <c r="G603" s="10">
        <f t="shared" si="62"/>
        <v>0</v>
      </c>
    </row>
    <row r="604" spans="1:7" ht="18" hidden="1" customHeight="1" x14ac:dyDescent="0.3">
      <c r="A604" s="1110"/>
      <c r="B604" s="288"/>
      <c r="C604" s="447">
        <f t="shared" si="64"/>
        <v>0</v>
      </c>
      <c r="D604" s="844"/>
      <c r="E604" s="845"/>
      <c r="G604" s="10">
        <f t="shared" si="62"/>
        <v>0</v>
      </c>
    </row>
    <row r="605" spans="1:7" ht="18" hidden="1" customHeight="1" x14ac:dyDescent="0.3">
      <c r="A605" s="1110"/>
      <c r="B605" s="288"/>
      <c r="C605" s="447">
        <f t="shared" si="64"/>
        <v>0</v>
      </c>
      <c r="D605" s="844"/>
      <c r="E605" s="845"/>
      <c r="G605" s="10">
        <f t="shared" si="62"/>
        <v>0</v>
      </c>
    </row>
    <row r="606" spans="1:7" ht="18" hidden="1" customHeight="1" x14ac:dyDescent="0.3">
      <c r="A606" s="1110"/>
      <c r="B606" s="288"/>
      <c r="C606" s="447">
        <f t="shared" si="64"/>
        <v>0</v>
      </c>
      <c r="D606" s="844"/>
      <c r="E606" s="845"/>
      <c r="G606" s="10">
        <f t="shared" si="62"/>
        <v>0</v>
      </c>
    </row>
    <row r="607" spans="1:7" ht="18" hidden="1" customHeight="1" x14ac:dyDescent="0.3">
      <c r="A607" s="1110"/>
      <c r="B607" s="288"/>
      <c r="C607" s="447">
        <f t="shared" si="64"/>
        <v>0</v>
      </c>
      <c r="D607" s="844"/>
      <c r="E607" s="845"/>
      <c r="G607" s="10">
        <f t="shared" si="62"/>
        <v>0</v>
      </c>
    </row>
    <row r="608" spans="1:7" ht="18" hidden="1" customHeight="1" x14ac:dyDescent="0.3">
      <c r="A608" s="1110"/>
      <c r="B608" s="288"/>
      <c r="C608" s="447">
        <f t="shared" si="64"/>
        <v>0</v>
      </c>
      <c r="D608" s="844"/>
      <c r="E608" s="845"/>
      <c r="G608" s="10">
        <f t="shared" si="62"/>
        <v>0</v>
      </c>
    </row>
    <row r="609" spans="1:7" ht="18" hidden="1" customHeight="1" x14ac:dyDescent="0.3">
      <c r="A609" s="1110"/>
      <c r="B609" s="288"/>
      <c r="C609" s="447">
        <f t="shared" si="64"/>
        <v>0</v>
      </c>
      <c r="D609" s="844"/>
      <c r="E609" s="845"/>
      <c r="G609" s="10">
        <f t="shared" si="62"/>
        <v>0</v>
      </c>
    </row>
    <row r="610" spans="1:7" ht="18" hidden="1" customHeight="1" x14ac:dyDescent="0.3">
      <c r="A610" s="1110"/>
      <c r="B610" s="288"/>
      <c r="C610" s="447">
        <f t="shared" si="64"/>
        <v>0</v>
      </c>
      <c r="D610" s="844"/>
      <c r="E610" s="845"/>
      <c r="G610" s="10">
        <f t="shared" si="62"/>
        <v>0</v>
      </c>
    </row>
    <row r="611" spans="1:7" ht="18" hidden="1" customHeight="1" x14ac:dyDescent="0.3">
      <c r="A611" s="1110"/>
      <c r="B611" s="288"/>
      <c r="C611" s="447">
        <f t="shared" si="64"/>
        <v>0</v>
      </c>
      <c r="D611" s="844"/>
      <c r="E611" s="845"/>
      <c r="G611" s="10">
        <f t="shared" si="62"/>
        <v>0</v>
      </c>
    </row>
    <row r="612" spans="1:7" ht="18" hidden="1" customHeight="1" x14ac:dyDescent="0.3">
      <c r="A612" s="1114"/>
      <c r="B612" s="288" t="s">
        <v>742</v>
      </c>
      <c r="C612" s="447">
        <f>SUM(C602:C611)</f>
        <v>0</v>
      </c>
      <c r="D612" s="447">
        <f>SUM(D602:D611)</f>
        <v>0</v>
      </c>
      <c r="E612" s="447">
        <f>SUM(E602:E611)</f>
        <v>0</v>
      </c>
      <c r="G612" s="10">
        <f t="shared" si="62"/>
        <v>0</v>
      </c>
    </row>
    <row r="613" spans="1:7" ht="18" hidden="1" customHeight="1" x14ac:dyDescent="0.3">
      <c r="A613" s="1112" t="s">
        <v>1147</v>
      </c>
      <c r="B613" s="288"/>
      <c r="C613" s="447">
        <f>SUM(D613:E613)</f>
        <v>0</v>
      </c>
      <c r="D613" s="844"/>
      <c r="E613" s="845"/>
      <c r="G613" s="10">
        <f t="shared" si="62"/>
        <v>0</v>
      </c>
    </row>
    <row r="614" spans="1:7" ht="18" hidden="1" customHeight="1" x14ac:dyDescent="0.3">
      <c r="A614" s="1110"/>
      <c r="B614" s="288"/>
      <c r="C614" s="447">
        <f t="shared" ref="C614:C622" si="65">SUM(D614:E614)</f>
        <v>0</v>
      </c>
      <c r="D614" s="844"/>
      <c r="E614" s="845"/>
      <c r="G614" s="10">
        <f t="shared" si="62"/>
        <v>0</v>
      </c>
    </row>
    <row r="615" spans="1:7" ht="18" hidden="1" customHeight="1" x14ac:dyDescent="0.3">
      <c r="A615" s="1110"/>
      <c r="B615" s="288"/>
      <c r="C615" s="447">
        <f t="shared" si="65"/>
        <v>0</v>
      </c>
      <c r="D615" s="844"/>
      <c r="E615" s="845"/>
      <c r="G615" s="10">
        <f t="shared" si="62"/>
        <v>0</v>
      </c>
    </row>
    <row r="616" spans="1:7" ht="18" hidden="1" customHeight="1" x14ac:dyDescent="0.3">
      <c r="A616" s="1110"/>
      <c r="B616" s="288"/>
      <c r="C616" s="447">
        <f t="shared" si="65"/>
        <v>0</v>
      </c>
      <c r="D616" s="844"/>
      <c r="E616" s="845"/>
      <c r="G616" s="10">
        <f t="shared" si="62"/>
        <v>0</v>
      </c>
    </row>
    <row r="617" spans="1:7" ht="18" hidden="1" customHeight="1" x14ac:dyDescent="0.3">
      <c r="A617" s="1110"/>
      <c r="B617" s="288"/>
      <c r="C617" s="447">
        <f t="shared" si="65"/>
        <v>0</v>
      </c>
      <c r="D617" s="844"/>
      <c r="E617" s="845"/>
      <c r="G617" s="10">
        <f t="shared" si="62"/>
        <v>0</v>
      </c>
    </row>
    <row r="618" spans="1:7" ht="18" hidden="1" customHeight="1" x14ac:dyDescent="0.3">
      <c r="A618" s="1110"/>
      <c r="B618" s="288"/>
      <c r="C618" s="447">
        <f t="shared" si="65"/>
        <v>0</v>
      </c>
      <c r="D618" s="844"/>
      <c r="E618" s="845"/>
      <c r="G618" s="10">
        <f t="shared" si="62"/>
        <v>0</v>
      </c>
    </row>
    <row r="619" spans="1:7" ht="18" hidden="1" customHeight="1" x14ac:dyDescent="0.3">
      <c r="A619" s="1110"/>
      <c r="B619" s="288"/>
      <c r="C619" s="447">
        <f t="shared" si="65"/>
        <v>0</v>
      </c>
      <c r="D619" s="844"/>
      <c r="E619" s="845"/>
      <c r="G619" s="10">
        <f t="shared" si="62"/>
        <v>0</v>
      </c>
    </row>
    <row r="620" spans="1:7" ht="18" hidden="1" customHeight="1" x14ac:dyDescent="0.3">
      <c r="A620" s="1110"/>
      <c r="B620" s="288"/>
      <c r="C620" s="447">
        <f t="shared" si="65"/>
        <v>0</v>
      </c>
      <c r="D620" s="844"/>
      <c r="E620" s="845"/>
      <c r="G620" s="10">
        <f t="shared" si="62"/>
        <v>0</v>
      </c>
    </row>
    <row r="621" spans="1:7" ht="18" hidden="1" customHeight="1" x14ac:dyDescent="0.3">
      <c r="A621" s="1110"/>
      <c r="B621" s="288"/>
      <c r="C621" s="447">
        <f t="shared" si="65"/>
        <v>0</v>
      </c>
      <c r="D621" s="844"/>
      <c r="E621" s="845"/>
      <c r="G621" s="10">
        <f t="shared" si="62"/>
        <v>0</v>
      </c>
    </row>
    <row r="622" spans="1:7" ht="18" hidden="1" customHeight="1" x14ac:dyDescent="0.3">
      <c r="A622" s="1110"/>
      <c r="B622" s="288"/>
      <c r="C622" s="447">
        <f t="shared" si="65"/>
        <v>0</v>
      </c>
      <c r="D622" s="844"/>
      <c r="E622" s="845"/>
      <c r="G622" s="10">
        <f t="shared" si="62"/>
        <v>0</v>
      </c>
    </row>
    <row r="623" spans="1:7" ht="18" hidden="1" customHeight="1" x14ac:dyDescent="0.3">
      <c r="A623" s="1114"/>
      <c r="B623" s="288" t="s">
        <v>742</v>
      </c>
      <c r="C623" s="447">
        <f>SUM(C613:C622)</f>
        <v>0</v>
      </c>
      <c r="D623" s="447">
        <f>SUM(D613:D622)</f>
        <v>0</v>
      </c>
      <c r="E623" s="447">
        <f>SUM(E613:E622)</f>
        <v>0</v>
      </c>
      <c r="G623" s="10">
        <f t="shared" si="62"/>
        <v>0</v>
      </c>
    </row>
    <row r="624" spans="1:7" ht="18" hidden="1" customHeight="1" x14ac:dyDescent="0.3">
      <c r="A624" s="1112" t="s">
        <v>1149</v>
      </c>
      <c r="B624" s="288"/>
      <c r="C624" s="447">
        <f>SUM(D624:E624)</f>
        <v>0</v>
      </c>
      <c r="D624" s="844"/>
      <c r="E624" s="845"/>
      <c r="G624" s="10">
        <f t="shared" si="62"/>
        <v>0</v>
      </c>
    </row>
    <row r="625" spans="1:7" ht="18" hidden="1" customHeight="1" x14ac:dyDescent="0.3">
      <c r="A625" s="1110"/>
      <c r="B625" s="288"/>
      <c r="C625" s="447">
        <f t="shared" ref="C625:C633" si="66">SUM(D625:E625)</f>
        <v>0</v>
      </c>
      <c r="D625" s="844"/>
      <c r="E625" s="845"/>
      <c r="G625" s="10">
        <f t="shared" si="62"/>
        <v>0</v>
      </c>
    </row>
    <row r="626" spans="1:7" ht="18" hidden="1" customHeight="1" x14ac:dyDescent="0.3">
      <c r="A626" s="1110"/>
      <c r="B626" s="288"/>
      <c r="C626" s="447">
        <f t="shared" si="66"/>
        <v>0</v>
      </c>
      <c r="D626" s="844"/>
      <c r="E626" s="845"/>
      <c r="G626" s="10">
        <f t="shared" si="62"/>
        <v>0</v>
      </c>
    </row>
    <row r="627" spans="1:7" ht="18" hidden="1" customHeight="1" x14ac:dyDescent="0.3">
      <c r="A627" s="1110"/>
      <c r="B627" s="288"/>
      <c r="C627" s="447">
        <f t="shared" si="66"/>
        <v>0</v>
      </c>
      <c r="D627" s="844"/>
      <c r="E627" s="845"/>
      <c r="G627" s="10">
        <f t="shared" si="62"/>
        <v>0</v>
      </c>
    </row>
    <row r="628" spans="1:7" ht="18" hidden="1" customHeight="1" x14ac:dyDescent="0.3">
      <c r="A628" s="1110"/>
      <c r="B628" s="288"/>
      <c r="C628" s="447">
        <f t="shared" si="66"/>
        <v>0</v>
      </c>
      <c r="D628" s="844"/>
      <c r="E628" s="845"/>
      <c r="G628" s="10">
        <f t="shared" si="62"/>
        <v>0</v>
      </c>
    </row>
    <row r="629" spans="1:7" ht="18" hidden="1" customHeight="1" x14ac:dyDescent="0.3">
      <c r="A629" s="1110"/>
      <c r="B629" s="288"/>
      <c r="C629" s="447">
        <f t="shared" si="66"/>
        <v>0</v>
      </c>
      <c r="D629" s="844"/>
      <c r="E629" s="845"/>
      <c r="G629" s="10">
        <f t="shared" si="62"/>
        <v>0</v>
      </c>
    </row>
    <row r="630" spans="1:7" ht="18" hidden="1" customHeight="1" x14ac:dyDescent="0.3">
      <c r="A630" s="1110"/>
      <c r="B630" s="288"/>
      <c r="C630" s="447">
        <f t="shared" si="66"/>
        <v>0</v>
      </c>
      <c r="D630" s="844"/>
      <c r="E630" s="845"/>
      <c r="G630" s="10">
        <f t="shared" si="62"/>
        <v>0</v>
      </c>
    </row>
    <row r="631" spans="1:7" ht="18" hidden="1" customHeight="1" x14ac:dyDescent="0.3">
      <c r="A631" s="1110"/>
      <c r="B631" s="288"/>
      <c r="C631" s="447">
        <f t="shared" si="66"/>
        <v>0</v>
      </c>
      <c r="D631" s="844"/>
      <c r="E631" s="845"/>
      <c r="G631" s="10">
        <f t="shared" si="62"/>
        <v>0</v>
      </c>
    </row>
    <row r="632" spans="1:7" ht="18" hidden="1" customHeight="1" x14ac:dyDescent="0.3">
      <c r="A632" s="1110"/>
      <c r="B632" s="288"/>
      <c r="C632" s="447">
        <f t="shared" si="66"/>
        <v>0</v>
      </c>
      <c r="D632" s="844"/>
      <c r="E632" s="845"/>
      <c r="G632" s="10">
        <f t="shared" si="62"/>
        <v>0</v>
      </c>
    </row>
    <row r="633" spans="1:7" ht="18" hidden="1" customHeight="1" x14ac:dyDescent="0.3">
      <c r="A633" s="1110"/>
      <c r="B633" s="288"/>
      <c r="C633" s="447">
        <f t="shared" si="66"/>
        <v>0</v>
      </c>
      <c r="D633" s="844"/>
      <c r="E633" s="845"/>
      <c r="G633" s="10">
        <f t="shared" si="62"/>
        <v>0</v>
      </c>
    </row>
    <row r="634" spans="1:7" ht="18" hidden="1" customHeight="1" x14ac:dyDescent="0.3">
      <c r="A634" s="1114"/>
      <c r="B634" s="288" t="s">
        <v>742</v>
      </c>
      <c r="C634" s="447">
        <f>SUM(C624:C633)</f>
        <v>0</v>
      </c>
      <c r="D634" s="447">
        <f>SUM(D624:D633)</f>
        <v>0</v>
      </c>
      <c r="E634" s="447">
        <f>SUM(E624:E633)</f>
        <v>0</v>
      </c>
      <c r="G634" s="10">
        <f t="shared" si="62"/>
        <v>0</v>
      </c>
    </row>
    <row r="635" spans="1:7" ht="18" hidden="1" customHeight="1" x14ac:dyDescent="0.3">
      <c r="A635" s="1112" t="s">
        <v>1151</v>
      </c>
      <c r="B635" s="288"/>
      <c r="C635" s="447">
        <f>SUM(D635:E635)</f>
        <v>0</v>
      </c>
      <c r="D635" s="844"/>
      <c r="E635" s="845"/>
      <c r="G635" s="10">
        <f t="shared" si="62"/>
        <v>0</v>
      </c>
    </row>
    <row r="636" spans="1:7" ht="18" hidden="1" customHeight="1" x14ac:dyDescent="0.3">
      <c r="A636" s="1110"/>
      <c r="B636" s="288"/>
      <c r="C636" s="447">
        <f t="shared" ref="C636:C644" si="67">SUM(D636:E636)</f>
        <v>0</v>
      </c>
      <c r="D636" s="844"/>
      <c r="E636" s="845"/>
      <c r="G636" s="10">
        <f t="shared" si="62"/>
        <v>0</v>
      </c>
    </row>
    <row r="637" spans="1:7" ht="18" hidden="1" customHeight="1" x14ac:dyDescent="0.3">
      <c r="A637" s="1110"/>
      <c r="B637" s="288"/>
      <c r="C637" s="447">
        <f t="shared" si="67"/>
        <v>0</v>
      </c>
      <c r="D637" s="844"/>
      <c r="E637" s="845"/>
      <c r="G637" s="10">
        <f t="shared" si="62"/>
        <v>0</v>
      </c>
    </row>
    <row r="638" spans="1:7" ht="18" hidden="1" customHeight="1" x14ac:dyDescent="0.3">
      <c r="A638" s="1110"/>
      <c r="B638" s="288"/>
      <c r="C638" s="447">
        <f t="shared" si="67"/>
        <v>0</v>
      </c>
      <c r="D638" s="844"/>
      <c r="E638" s="845"/>
      <c r="G638" s="10">
        <f t="shared" si="62"/>
        <v>0</v>
      </c>
    </row>
    <row r="639" spans="1:7" ht="18" hidden="1" customHeight="1" x14ac:dyDescent="0.3">
      <c r="A639" s="1110"/>
      <c r="B639" s="288"/>
      <c r="C639" s="447">
        <f t="shared" si="67"/>
        <v>0</v>
      </c>
      <c r="D639" s="844"/>
      <c r="E639" s="845"/>
      <c r="G639" s="10">
        <f t="shared" si="62"/>
        <v>0</v>
      </c>
    </row>
    <row r="640" spans="1:7" ht="18" hidden="1" customHeight="1" x14ac:dyDescent="0.3">
      <c r="A640" s="1110"/>
      <c r="B640" s="288"/>
      <c r="C640" s="447">
        <f t="shared" si="67"/>
        <v>0</v>
      </c>
      <c r="D640" s="844"/>
      <c r="E640" s="845"/>
      <c r="G640" s="10">
        <f t="shared" si="62"/>
        <v>0</v>
      </c>
    </row>
    <row r="641" spans="1:7" ht="18" hidden="1" customHeight="1" x14ac:dyDescent="0.3">
      <c r="A641" s="1110"/>
      <c r="B641" s="288"/>
      <c r="C641" s="447">
        <f t="shared" si="67"/>
        <v>0</v>
      </c>
      <c r="D641" s="844"/>
      <c r="E641" s="845"/>
      <c r="G641" s="10">
        <f t="shared" si="62"/>
        <v>0</v>
      </c>
    </row>
    <row r="642" spans="1:7" ht="18" hidden="1" customHeight="1" x14ac:dyDescent="0.3">
      <c r="A642" s="1110"/>
      <c r="B642" s="288"/>
      <c r="C642" s="447">
        <f t="shared" si="67"/>
        <v>0</v>
      </c>
      <c r="D642" s="844"/>
      <c r="E642" s="845"/>
      <c r="G642" s="10">
        <f t="shared" si="62"/>
        <v>0</v>
      </c>
    </row>
    <row r="643" spans="1:7" ht="18" hidden="1" customHeight="1" x14ac:dyDescent="0.3">
      <c r="A643" s="1110"/>
      <c r="B643" s="288"/>
      <c r="C643" s="447">
        <f t="shared" si="67"/>
        <v>0</v>
      </c>
      <c r="D643" s="844"/>
      <c r="E643" s="845"/>
      <c r="G643" s="10">
        <f t="shared" si="62"/>
        <v>0</v>
      </c>
    </row>
    <row r="644" spans="1:7" ht="18" hidden="1" customHeight="1" x14ac:dyDescent="0.3">
      <c r="A644" s="1110"/>
      <c r="B644" s="288"/>
      <c r="C644" s="447">
        <f t="shared" si="67"/>
        <v>0</v>
      </c>
      <c r="D644" s="844"/>
      <c r="E644" s="845"/>
      <c r="G644" s="10">
        <f t="shared" si="62"/>
        <v>0</v>
      </c>
    </row>
    <row r="645" spans="1:7" ht="18" hidden="1" customHeight="1" x14ac:dyDescent="0.3">
      <c r="A645" s="1114"/>
      <c r="B645" s="288" t="s">
        <v>742</v>
      </c>
      <c r="C645" s="447">
        <f>SUM(C635:C644)</f>
        <v>0</v>
      </c>
      <c r="D645" s="447">
        <f>SUM(D635:D644)</f>
        <v>0</v>
      </c>
      <c r="E645" s="447">
        <f>SUM(E635:E644)</f>
        <v>0</v>
      </c>
      <c r="G645" s="10">
        <f t="shared" si="62"/>
        <v>0</v>
      </c>
    </row>
    <row r="646" spans="1:7" ht="18" hidden="1" customHeight="1" x14ac:dyDescent="0.3">
      <c r="A646" s="1112" t="s">
        <v>1153</v>
      </c>
      <c r="B646" s="288"/>
      <c r="C646" s="447">
        <f>SUM(D646:E646)</f>
        <v>0</v>
      </c>
      <c r="D646" s="844"/>
      <c r="E646" s="845"/>
      <c r="G646" s="10">
        <f t="shared" si="62"/>
        <v>0</v>
      </c>
    </row>
    <row r="647" spans="1:7" ht="18" hidden="1" customHeight="1" x14ac:dyDescent="0.3">
      <c r="A647" s="1110"/>
      <c r="B647" s="288"/>
      <c r="C647" s="447">
        <f t="shared" ref="C647:C655" si="68">SUM(D647:E647)</f>
        <v>0</v>
      </c>
      <c r="D647" s="844"/>
      <c r="E647" s="845"/>
      <c r="G647" s="10">
        <f t="shared" si="62"/>
        <v>0</v>
      </c>
    </row>
    <row r="648" spans="1:7" ht="18" hidden="1" customHeight="1" x14ac:dyDescent="0.3">
      <c r="A648" s="1110"/>
      <c r="B648" s="288"/>
      <c r="C648" s="447">
        <f t="shared" si="68"/>
        <v>0</v>
      </c>
      <c r="D648" s="844"/>
      <c r="E648" s="845"/>
      <c r="G648" s="10">
        <f t="shared" si="62"/>
        <v>0</v>
      </c>
    </row>
    <row r="649" spans="1:7" ht="18" hidden="1" customHeight="1" x14ac:dyDescent="0.3">
      <c r="A649" s="1110"/>
      <c r="B649" s="288"/>
      <c r="C649" s="447">
        <f t="shared" si="68"/>
        <v>0</v>
      </c>
      <c r="D649" s="844"/>
      <c r="E649" s="845"/>
      <c r="G649" s="10">
        <f t="shared" ref="G649:G712" si="69">SUM(C649:E649)</f>
        <v>0</v>
      </c>
    </row>
    <row r="650" spans="1:7" ht="18" hidden="1" customHeight="1" x14ac:dyDescent="0.3">
      <c r="A650" s="1110"/>
      <c r="B650" s="288"/>
      <c r="C650" s="447">
        <f t="shared" si="68"/>
        <v>0</v>
      </c>
      <c r="D650" s="844"/>
      <c r="E650" s="845"/>
      <c r="G650" s="10">
        <f t="shared" si="69"/>
        <v>0</v>
      </c>
    </row>
    <row r="651" spans="1:7" ht="18" hidden="1" customHeight="1" x14ac:dyDescent="0.3">
      <c r="A651" s="1110"/>
      <c r="B651" s="288"/>
      <c r="C651" s="447">
        <f t="shared" si="68"/>
        <v>0</v>
      </c>
      <c r="D651" s="844"/>
      <c r="E651" s="845"/>
      <c r="G651" s="10">
        <f t="shared" si="69"/>
        <v>0</v>
      </c>
    </row>
    <row r="652" spans="1:7" ht="18" hidden="1" customHeight="1" x14ac:dyDescent="0.3">
      <c r="A652" s="1110"/>
      <c r="B652" s="288"/>
      <c r="C652" s="447">
        <f t="shared" si="68"/>
        <v>0</v>
      </c>
      <c r="D652" s="844"/>
      <c r="E652" s="845"/>
      <c r="G652" s="10">
        <f t="shared" si="69"/>
        <v>0</v>
      </c>
    </row>
    <row r="653" spans="1:7" ht="18" hidden="1" customHeight="1" x14ac:dyDescent="0.3">
      <c r="A653" s="1110"/>
      <c r="B653" s="288"/>
      <c r="C653" s="447">
        <f t="shared" si="68"/>
        <v>0</v>
      </c>
      <c r="D653" s="844"/>
      <c r="E653" s="845"/>
      <c r="G653" s="10">
        <f t="shared" si="69"/>
        <v>0</v>
      </c>
    </row>
    <row r="654" spans="1:7" ht="18" hidden="1" customHeight="1" x14ac:dyDescent="0.3">
      <c r="A654" s="1110"/>
      <c r="B654" s="288"/>
      <c r="C654" s="447">
        <f t="shared" si="68"/>
        <v>0</v>
      </c>
      <c r="D654" s="844"/>
      <c r="E654" s="845"/>
      <c r="G654" s="10">
        <f t="shared" si="69"/>
        <v>0</v>
      </c>
    </row>
    <row r="655" spans="1:7" ht="18" hidden="1" customHeight="1" x14ac:dyDescent="0.3">
      <c r="A655" s="1110"/>
      <c r="B655" s="288"/>
      <c r="C655" s="447">
        <f t="shared" si="68"/>
        <v>0</v>
      </c>
      <c r="D655" s="844"/>
      <c r="E655" s="845"/>
      <c r="G655" s="10">
        <f t="shared" si="69"/>
        <v>0</v>
      </c>
    </row>
    <row r="656" spans="1:7" ht="18" hidden="1" customHeight="1" x14ac:dyDescent="0.3">
      <c r="A656" s="1114"/>
      <c r="B656" s="288" t="s">
        <v>742</v>
      </c>
      <c r="C656" s="447">
        <f>SUM(C646:C655)</f>
        <v>0</v>
      </c>
      <c r="D656" s="447">
        <f>SUM(D646:D655)</f>
        <v>0</v>
      </c>
      <c r="E656" s="447">
        <f>SUM(E646:E655)</f>
        <v>0</v>
      </c>
      <c r="G656" s="10">
        <f t="shared" si="69"/>
        <v>0</v>
      </c>
    </row>
    <row r="657" spans="1:7" ht="18" hidden="1" customHeight="1" x14ac:dyDescent="0.3">
      <c r="A657" s="1112" t="s">
        <v>1155</v>
      </c>
      <c r="B657" s="288"/>
      <c r="C657" s="447">
        <f>SUM(D657:E657)</f>
        <v>0</v>
      </c>
      <c r="D657" s="844"/>
      <c r="E657" s="845"/>
      <c r="G657" s="10">
        <f t="shared" si="69"/>
        <v>0</v>
      </c>
    </row>
    <row r="658" spans="1:7" ht="18" hidden="1" customHeight="1" x14ac:dyDescent="0.3">
      <c r="A658" s="1110"/>
      <c r="B658" s="288"/>
      <c r="C658" s="447">
        <f t="shared" ref="C658:C666" si="70">SUM(D658:E658)</f>
        <v>0</v>
      </c>
      <c r="D658" s="844"/>
      <c r="E658" s="845"/>
      <c r="G658" s="10">
        <f t="shared" si="69"/>
        <v>0</v>
      </c>
    </row>
    <row r="659" spans="1:7" ht="18" hidden="1" customHeight="1" x14ac:dyDescent="0.3">
      <c r="A659" s="1110"/>
      <c r="B659" s="288"/>
      <c r="C659" s="447">
        <f t="shared" si="70"/>
        <v>0</v>
      </c>
      <c r="D659" s="844"/>
      <c r="E659" s="845"/>
      <c r="G659" s="10">
        <f t="shared" si="69"/>
        <v>0</v>
      </c>
    </row>
    <row r="660" spans="1:7" ht="18" hidden="1" customHeight="1" x14ac:dyDescent="0.3">
      <c r="A660" s="1110"/>
      <c r="B660" s="288"/>
      <c r="C660" s="447">
        <f t="shared" si="70"/>
        <v>0</v>
      </c>
      <c r="D660" s="844"/>
      <c r="E660" s="845"/>
      <c r="G660" s="10">
        <f t="shared" si="69"/>
        <v>0</v>
      </c>
    </row>
    <row r="661" spans="1:7" ht="18" hidden="1" customHeight="1" x14ac:dyDescent="0.3">
      <c r="A661" s="1110"/>
      <c r="B661" s="288"/>
      <c r="C661" s="447">
        <f t="shared" si="70"/>
        <v>0</v>
      </c>
      <c r="D661" s="844"/>
      <c r="E661" s="845"/>
      <c r="G661" s="10">
        <f t="shared" si="69"/>
        <v>0</v>
      </c>
    </row>
    <row r="662" spans="1:7" ht="18" hidden="1" customHeight="1" x14ac:dyDescent="0.3">
      <c r="A662" s="1110"/>
      <c r="B662" s="288"/>
      <c r="C662" s="447">
        <f t="shared" si="70"/>
        <v>0</v>
      </c>
      <c r="D662" s="844"/>
      <c r="E662" s="845"/>
      <c r="G662" s="10">
        <f t="shared" si="69"/>
        <v>0</v>
      </c>
    </row>
    <row r="663" spans="1:7" ht="18" hidden="1" customHeight="1" x14ac:dyDescent="0.3">
      <c r="A663" s="1110"/>
      <c r="B663" s="288"/>
      <c r="C663" s="447">
        <f t="shared" si="70"/>
        <v>0</v>
      </c>
      <c r="D663" s="844"/>
      <c r="E663" s="845"/>
      <c r="G663" s="10">
        <f t="shared" si="69"/>
        <v>0</v>
      </c>
    </row>
    <row r="664" spans="1:7" ht="18" hidden="1" customHeight="1" x14ac:dyDescent="0.3">
      <c r="A664" s="1110"/>
      <c r="B664" s="288"/>
      <c r="C664" s="447">
        <f t="shared" si="70"/>
        <v>0</v>
      </c>
      <c r="D664" s="844"/>
      <c r="E664" s="845"/>
      <c r="G664" s="10">
        <f t="shared" si="69"/>
        <v>0</v>
      </c>
    </row>
    <row r="665" spans="1:7" ht="18" hidden="1" customHeight="1" x14ac:dyDescent="0.3">
      <c r="A665" s="1110"/>
      <c r="B665" s="288"/>
      <c r="C665" s="447">
        <f t="shared" si="70"/>
        <v>0</v>
      </c>
      <c r="D665" s="844"/>
      <c r="E665" s="845"/>
      <c r="G665" s="10">
        <f t="shared" si="69"/>
        <v>0</v>
      </c>
    </row>
    <row r="666" spans="1:7" ht="18" hidden="1" customHeight="1" x14ac:dyDescent="0.3">
      <c r="A666" s="1110"/>
      <c r="B666" s="288"/>
      <c r="C666" s="447">
        <f t="shared" si="70"/>
        <v>0</v>
      </c>
      <c r="D666" s="844"/>
      <c r="E666" s="845"/>
      <c r="G666" s="10">
        <f t="shared" si="69"/>
        <v>0</v>
      </c>
    </row>
    <row r="667" spans="1:7" ht="18" hidden="1" customHeight="1" x14ac:dyDescent="0.3">
      <c r="A667" s="1114"/>
      <c r="B667" s="288" t="s">
        <v>742</v>
      </c>
      <c r="C667" s="447">
        <f>SUM(C657:C666)</f>
        <v>0</v>
      </c>
      <c r="D667" s="447">
        <f>SUM(D657:D666)</f>
        <v>0</v>
      </c>
      <c r="E667" s="447">
        <f>SUM(E657:E666)</f>
        <v>0</v>
      </c>
      <c r="G667" s="10">
        <f t="shared" si="69"/>
        <v>0</v>
      </c>
    </row>
    <row r="668" spans="1:7" ht="18" hidden="1" customHeight="1" x14ac:dyDescent="0.3">
      <c r="A668" s="1112" t="s">
        <v>1157</v>
      </c>
      <c r="B668" s="288"/>
      <c r="C668" s="447">
        <f>SUM(D668:E668)</f>
        <v>0</v>
      </c>
      <c r="D668" s="844"/>
      <c r="E668" s="845"/>
      <c r="G668" s="10">
        <f t="shared" si="69"/>
        <v>0</v>
      </c>
    </row>
    <row r="669" spans="1:7" ht="18" hidden="1" customHeight="1" x14ac:dyDescent="0.3">
      <c r="A669" s="1110"/>
      <c r="B669" s="288"/>
      <c r="C669" s="447">
        <f t="shared" ref="C669:C677" si="71">SUM(D669:E669)</f>
        <v>0</v>
      </c>
      <c r="D669" s="844"/>
      <c r="E669" s="845"/>
      <c r="G669" s="10">
        <f t="shared" si="69"/>
        <v>0</v>
      </c>
    </row>
    <row r="670" spans="1:7" ht="18" hidden="1" customHeight="1" x14ac:dyDescent="0.3">
      <c r="A670" s="1110"/>
      <c r="B670" s="288"/>
      <c r="C670" s="447">
        <f t="shared" si="71"/>
        <v>0</v>
      </c>
      <c r="D670" s="844"/>
      <c r="E670" s="845"/>
      <c r="G670" s="10">
        <f t="shared" si="69"/>
        <v>0</v>
      </c>
    </row>
    <row r="671" spans="1:7" ht="18" hidden="1" customHeight="1" x14ac:dyDescent="0.3">
      <c r="A671" s="1110"/>
      <c r="B671" s="288"/>
      <c r="C671" s="447">
        <f t="shared" si="71"/>
        <v>0</v>
      </c>
      <c r="D671" s="844"/>
      <c r="E671" s="845"/>
      <c r="G671" s="10">
        <f t="shared" si="69"/>
        <v>0</v>
      </c>
    </row>
    <row r="672" spans="1:7" ht="18" hidden="1" customHeight="1" x14ac:dyDescent="0.3">
      <c r="A672" s="1110"/>
      <c r="B672" s="288"/>
      <c r="C672" s="447">
        <f t="shared" si="71"/>
        <v>0</v>
      </c>
      <c r="D672" s="844"/>
      <c r="E672" s="845"/>
      <c r="G672" s="10">
        <f t="shared" si="69"/>
        <v>0</v>
      </c>
    </row>
    <row r="673" spans="1:7" ht="18" hidden="1" customHeight="1" x14ac:dyDescent="0.3">
      <c r="A673" s="1110"/>
      <c r="B673" s="288"/>
      <c r="C673" s="447">
        <f t="shared" si="71"/>
        <v>0</v>
      </c>
      <c r="D673" s="844"/>
      <c r="E673" s="845"/>
      <c r="G673" s="10">
        <f t="shared" si="69"/>
        <v>0</v>
      </c>
    </row>
    <row r="674" spans="1:7" ht="18" hidden="1" customHeight="1" x14ac:dyDescent="0.3">
      <c r="A674" s="1110"/>
      <c r="B674" s="288"/>
      <c r="C674" s="447">
        <f t="shared" si="71"/>
        <v>0</v>
      </c>
      <c r="D674" s="844"/>
      <c r="E674" s="845"/>
      <c r="G674" s="10">
        <f t="shared" si="69"/>
        <v>0</v>
      </c>
    </row>
    <row r="675" spans="1:7" ht="18" hidden="1" customHeight="1" x14ac:dyDescent="0.3">
      <c r="A675" s="1110"/>
      <c r="B675" s="288"/>
      <c r="C675" s="447">
        <f t="shared" si="71"/>
        <v>0</v>
      </c>
      <c r="D675" s="844"/>
      <c r="E675" s="845"/>
      <c r="G675" s="10">
        <f t="shared" si="69"/>
        <v>0</v>
      </c>
    </row>
    <row r="676" spans="1:7" ht="18" hidden="1" customHeight="1" x14ac:dyDescent="0.3">
      <c r="A676" s="1110"/>
      <c r="B676" s="288"/>
      <c r="C676" s="447">
        <f t="shared" si="71"/>
        <v>0</v>
      </c>
      <c r="D676" s="844"/>
      <c r="E676" s="845"/>
      <c r="G676" s="10">
        <f t="shared" si="69"/>
        <v>0</v>
      </c>
    </row>
    <row r="677" spans="1:7" ht="18" hidden="1" customHeight="1" x14ac:dyDescent="0.3">
      <c r="A677" s="1110"/>
      <c r="B677" s="288"/>
      <c r="C677" s="447">
        <f t="shared" si="71"/>
        <v>0</v>
      </c>
      <c r="D677" s="844"/>
      <c r="E677" s="845"/>
      <c r="G677" s="10">
        <f t="shared" si="69"/>
        <v>0</v>
      </c>
    </row>
    <row r="678" spans="1:7" ht="18" hidden="1" customHeight="1" x14ac:dyDescent="0.3">
      <c r="A678" s="1114"/>
      <c r="B678" s="288" t="s">
        <v>742</v>
      </c>
      <c r="C678" s="447">
        <f>SUM(C668:C677)</f>
        <v>0</v>
      </c>
      <c r="D678" s="447">
        <f>SUM(D668:D677)</f>
        <v>0</v>
      </c>
      <c r="E678" s="447">
        <f>SUM(E668:E677)</f>
        <v>0</v>
      </c>
      <c r="G678" s="10">
        <f t="shared" si="69"/>
        <v>0</v>
      </c>
    </row>
    <row r="679" spans="1:7" ht="18" hidden="1" customHeight="1" x14ac:dyDescent="0.3">
      <c r="A679" s="1112" t="s">
        <v>1159</v>
      </c>
      <c r="B679" s="288"/>
      <c r="C679" s="447">
        <f>SUM(D679:E679)</f>
        <v>0</v>
      </c>
      <c r="D679" s="844"/>
      <c r="E679" s="845"/>
      <c r="G679" s="10">
        <f t="shared" si="69"/>
        <v>0</v>
      </c>
    </row>
    <row r="680" spans="1:7" ht="18" hidden="1" customHeight="1" x14ac:dyDescent="0.3">
      <c r="A680" s="1110"/>
      <c r="B680" s="288"/>
      <c r="C680" s="447">
        <f t="shared" ref="C680:C688" si="72">SUM(D680:E680)</f>
        <v>0</v>
      </c>
      <c r="D680" s="844"/>
      <c r="E680" s="845"/>
      <c r="G680" s="10">
        <f t="shared" si="69"/>
        <v>0</v>
      </c>
    </row>
    <row r="681" spans="1:7" ht="18" hidden="1" customHeight="1" x14ac:dyDescent="0.3">
      <c r="A681" s="1110"/>
      <c r="B681" s="288"/>
      <c r="C681" s="447">
        <f t="shared" si="72"/>
        <v>0</v>
      </c>
      <c r="D681" s="844"/>
      <c r="E681" s="845"/>
      <c r="G681" s="10">
        <f t="shared" si="69"/>
        <v>0</v>
      </c>
    </row>
    <row r="682" spans="1:7" ht="18" hidden="1" customHeight="1" x14ac:dyDescent="0.3">
      <c r="A682" s="1110"/>
      <c r="B682" s="288"/>
      <c r="C682" s="447">
        <f t="shared" si="72"/>
        <v>0</v>
      </c>
      <c r="D682" s="844"/>
      <c r="E682" s="845"/>
      <c r="G682" s="10">
        <f t="shared" si="69"/>
        <v>0</v>
      </c>
    </row>
    <row r="683" spans="1:7" ht="18" hidden="1" customHeight="1" x14ac:dyDescent="0.3">
      <c r="A683" s="1110"/>
      <c r="B683" s="288"/>
      <c r="C683" s="447">
        <f t="shared" si="72"/>
        <v>0</v>
      </c>
      <c r="D683" s="844"/>
      <c r="E683" s="845"/>
      <c r="G683" s="10">
        <f t="shared" si="69"/>
        <v>0</v>
      </c>
    </row>
    <row r="684" spans="1:7" ht="18" hidden="1" customHeight="1" x14ac:dyDescent="0.3">
      <c r="A684" s="1110"/>
      <c r="B684" s="288"/>
      <c r="C684" s="447">
        <f t="shared" si="72"/>
        <v>0</v>
      </c>
      <c r="D684" s="844"/>
      <c r="E684" s="845"/>
      <c r="G684" s="10">
        <f t="shared" si="69"/>
        <v>0</v>
      </c>
    </row>
    <row r="685" spans="1:7" ht="18" hidden="1" customHeight="1" x14ac:dyDescent="0.3">
      <c r="A685" s="1110"/>
      <c r="B685" s="288"/>
      <c r="C685" s="447">
        <f t="shared" si="72"/>
        <v>0</v>
      </c>
      <c r="D685" s="844"/>
      <c r="E685" s="845"/>
      <c r="G685" s="10">
        <f t="shared" si="69"/>
        <v>0</v>
      </c>
    </row>
    <row r="686" spans="1:7" ht="18" hidden="1" customHeight="1" x14ac:dyDescent="0.3">
      <c r="A686" s="1110"/>
      <c r="B686" s="288"/>
      <c r="C686" s="447">
        <f t="shared" si="72"/>
        <v>0</v>
      </c>
      <c r="D686" s="844"/>
      <c r="E686" s="845"/>
      <c r="G686" s="10">
        <f t="shared" si="69"/>
        <v>0</v>
      </c>
    </row>
    <row r="687" spans="1:7" ht="18" hidden="1" customHeight="1" x14ac:dyDescent="0.3">
      <c r="A687" s="1110"/>
      <c r="B687" s="288"/>
      <c r="C687" s="447">
        <f t="shared" si="72"/>
        <v>0</v>
      </c>
      <c r="D687" s="844"/>
      <c r="E687" s="845"/>
      <c r="G687" s="10">
        <f t="shared" si="69"/>
        <v>0</v>
      </c>
    </row>
    <row r="688" spans="1:7" ht="18" hidden="1" customHeight="1" x14ac:dyDescent="0.3">
      <c r="A688" s="1110"/>
      <c r="B688" s="288"/>
      <c r="C688" s="447">
        <f t="shared" si="72"/>
        <v>0</v>
      </c>
      <c r="D688" s="844"/>
      <c r="E688" s="845"/>
      <c r="G688" s="10">
        <f t="shared" si="69"/>
        <v>0</v>
      </c>
    </row>
    <row r="689" spans="1:7" ht="18" hidden="1" customHeight="1" x14ac:dyDescent="0.3">
      <c r="A689" s="1114"/>
      <c r="B689" s="288" t="s">
        <v>742</v>
      </c>
      <c r="C689" s="447">
        <f>SUM(C679:C688)</f>
        <v>0</v>
      </c>
      <c r="D689" s="447">
        <f>SUM(D679:D688)</f>
        <v>0</v>
      </c>
      <c r="E689" s="447">
        <f>SUM(E679:E688)</f>
        <v>0</v>
      </c>
      <c r="G689" s="10">
        <f t="shared" si="69"/>
        <v>0</v>
      </c>
    </row>
    <row r="690" spans="1:7" ht="18" hidden="1" customHeight="1" x14ac:dyDescent="0.3">
      <c r="A690" s="1112" t="s">
        <v>1161</v>
      </c>
      <c r="B690" s="288"/>
      <c r="C690" s="447">
        <f>SUM(D690:E690)</f>
        <v>0</v>
      </c>
      <c r="D690" s="844"/>
      <c r="E690" s="845"/>
      <c r="G690" s="10">
        <f t="shared" si="69"/>
        <v>0</v>
      </c>
    </row>
    <row r="691" spans="1:7" ht="18" hidden="1" customHeight="1" x14ac:dyDescent="0.3">
      <c r="A691" s="1110"/>
      <c r="B691" s="288"/>
      <c r="C691" s="447">
        <f t="shared" ref="C691:C699" si="73">SUM(D691:E691)</f>
        <v>0</v>
      </c>
      <c r="D691" s="844"/>
      <c r="E691" s="845"/>
      <c r="G691" s="10">
        <f t="shared" si="69"/>
        <v>0</v>
      </c>
    </row>
    <row r="692" spans="1:7" ht="18" hidden="1" customHeight="1" x14ac:dyDescent="0.3">
      <c r="A692" s="1110"/>
      <c r="B692" s="288"/>
      <c r="C692" s="447">
        <f t="shared" si="73"/>
        <v>0</v>
      </c>
      <c r="D692" s="844"/>
      <c r="E692" s="845"/>
      <c r="G692" s="10">
        <f t="shared" si="69"/>
        <v>0</v>
      </c>
    </row>
    <row r="693" spans="1:7" ht="18" hidden="1" customHeight="1" x14ac:dyDescent="0.3">
      <c r="A693" s="1110"/>
      <c r="B693" s="288"/>
      <c r="C693" s="447">
        <f t="shared" si="73"/>
        <v>0</v>
      </c>
      <c r="D693" s="844"/>
      <c r="E693" s="845"/>
      <c r="G693" s="10">
        <f t="shared" si="69"/>
        <v>0</v>
      </c>
    </row>
    <row r="694" spans="1:7" ht="18" hidden="1" customHeight="1" x14ac:dyDescent="0.3">
      <c r="A694" s="1110"/>
      <c r="B694" s="288"/>
      <c r="C694" s="447">
        <f t="shared" si="73"/>
        <v>0</v>
      </c>
      <c r="D694" s="844"/>
      <c r="E694" s="845"/>
      <c r="G694" s="10">
        <f t="shared" si="69"/>
        <v>0</v>
      </c>
    </row>
    <row r="695" spans="1:7" ht="18" hidden="1" customHeight="1" x14ac:dyDescent="0.3">
      <c r="A695" s="1110"/>
      <c r="B695" s="288"/>
      <c r="C695" s="447">
        <f t="shared" si="73"/>
        <v>0</v>
      </c>
      <c r="D695" s="844"/>
      <c r="E695" s="845"/>
      <c r="G695" s="10">
        <f t="shared" si="69"/>
        <v>0</v>
      </c>
    </row>
    <row r="696" spans="1:7" ht="18" hidden="1" customHeight="1" x14ac:dyDescent="0.3">
      <c r="A696" s="1110"/>
      <c r="B696" s="288"/>
      <c r="C696" s="447">
        <f t="shared" si="73"/>
        <v>0</v>
      </c>
      <c r="D696" s="844"/>
      <c r="E696" s="845"/>
      <c r="G696" s="10">
        <f t="shared" si="69"/>
        <v>0</v>
      </c>
    </row>
    <row r="697" spans="1:7" ht="18" hidden="1" customHeight="1" x14ac:dyDescent="0.3">
      <c r="A697" s="1110"/>
      <c r="B697" s="288"/>
      <c r="C697" s="447">
        <f t="shared" si="73"/>
        <v>0</v>
      </c>
      <c r="D697" s="844"/>
      <c r="E697" s="845"/>
      <c r="G697" s="10">
        <f t="shared" si="69"/>
        <v>0</v>
      </c>
    </row>
    <row r="698" spans="1:7" ht="18" hidden="1" customHeight="1" x14ac:dyDescent="0.3">
      <c r="A698" s="1110"/>
      <c r="B698" s="288"/>
      <c r="C698" s="447">
        <f t="shared" si="73"/>
        <v>0</v>
      </c>
      <c r="D698" s="844"/>
      <c r="E698" s="845"/>
      <c r="G698" s="10">
        <f t="shared" si="69"/>
        <v>0</v>
      </c>
    </row>
    <row r="699" spans="1:7" ht="18" hidden="1" customHeight="1" x14ac:dyDescent="0.3">
      <c r="A699" s="1110"/>
      <c r="B699" s="288"/>
      <c r="C699" s="447">
        <f t="shared" si="73"/>
        <v>0</v>
      </c>
      <c r="D699" s="844"/>
      <c r="E699" s="845"/>
      <c r="G699" s="10">
        <f t="shared" si="69"/>
        <v>0</v>
      </c>
    </row>
    <row r="700" spans="1:7" ht="18" hidden="1" customHeight="1" x14ac:dyDescent="0.3">
      <c r="A700" s="1114"/>
      <c r="B700" s="288" t="s">
        <v>742</v>
      </c>
      <c r="C700" s="447">
        <f>SUM(C690:C699)</f>
        <v>0</v>
      </c>
      <c r="D700" s="447">
        <f>SUM(D690:D699)</f>
        <v>0</v>
      </c>
      <c r="E700" s="447">
        <f>SUM(E690:E699)</f>
        <v>0</v>
      </c>
      <c r="G700" s="10">
        <f t="shared" si="69"/>
        <v>0</v>
      </c>
    </row>
    <row r="701" spans="1:7" ht="18" hidden="1" customHeight="1" x14ac:dyDescent="0.3">
      <c r="A701" s="1112" t="s">
        <v>1163</v>
      </c>
      <c r="B701" s="288"/>
      <c r="C701" s="447">
        <f>SUM(D701:E701)</f>
        <v>0</v>
      </c>
      <c r="D701" s="844"/>
      <c r="E701" s="845"/>
      <c r="G701" s="10">
        <f t="shared" si="69"/>
        <v>0</v>
      </c>
    </row>
    <row r="702" spans="1:7" ht="18" hidden="1" customHeight="1" x14ac:dyDescent="0.3">
      <c r="A702" s="1110"/>
      <c r="B702" s="288"/>
      <c r="C702" s="447">
        <f t="shared" ref="C702:C710" si="74">SUM(D702:E702)</f>
        <v>0</v>
      </c>
      <c r="D702" s="844"/>
      <c r="E702" s="845"/>
      <c r="G702" s="10">
        <f t="shared" si="69"/>
        <v>0</v>
      </c>
    </row>
    <row r="703" spans="1:7" ht="18" hidden="1" customHeight="1" x14ac:dyDescent="0.3">
      <c r="A703" s="1110"/>
      <c r="B703" s="288"/>
      <c r="C703" s="447">
        <f t="shared" si="74"/>
        <v>0</v>
      </c>
      <c r="D703" s="844"/>
      <c r="E703" s="845"/>
      <c r="G703" s="10">
        <f t="shared" si="69"/>
        <v>0</v>
      </c>
    </row>
    <row r="704" spans="1:7" ht="18" hidden="1" customHeight="1" x14ac:dyDescent="0.3">
      <c r="A704" s="1110"/>
      <c r="B704" s="288"/>
      <c r="C704" s="447">
        <f t="shared" si="74"/>
        <v>0</v>
      </c>
      <c r="D704" s="844"/>
      <c r="E704" s="845"/>
      <c r="G704" s="10">
        <f t="shared" si="69"/>
        <v>0</v>
      </c>
    </row>
    <row r="705" spans="1:7" ht="18" hidden="1" customHeight="1" x14ac:dyDescent="0.3">
      <c r="A705" s="1110"/>
      <c r="B705" s="288"/>
      <c r="C705" s="447">
        <f t="shared" si="74"/>
        <v>0</v>
      </c>
      <c r="D705" s="844"/>
      <c r="E705" s="845"/>
      <c r="G705" s="10">
        <f t="shared" si="69"/>
        <v>0</v>
      </c>
    </row>
    <row r="706" spans="1:7" ht="18" hidden="1" customHeight="1" x14ac:dyDescent="0.3">
      <c r="A706" s="1110"/>
      <c r="B706" s="288"/>
      <c r="C706" s="447">
        <f t="shared" si="74"/>
        <v>0</v>
      </c>
      <c r="D706" s="844"/>
      <c r="E706" s="845"/>
      <c r="G706" s="10">
        <f t="shared" si="69"/>
        <v>0</v>
      </c>
    </row>
    <row r="707" spans="1:7" ht="18" hidden="1" customHeight="1" x14ac:dyDescent="0.3">
      <c r="A707" s="1110"/>
      <c r="B707" s="288"/>
      <c r="C707" s="447">
        <f t="shared" si="74"/>
        <v>0</v>
      </c>
      <c r="D707" s="844"/>
      <c r="E707" s="845"/>
      <c r="G707" s="10">
        <f t="shared" si="69"/>
        <v>0</v>
      </c>
    </row>
    <row r="708" spans="1:7" ht="18" hidden="1" customHeight="1" x14ac:dyDescent="0.3">
      <c r="A708" s="1110"/>
      <c r="B708" s="288"/>
      <c r="C708" s="447">
        <f t="shared" si="74"/>
        <v>0</v>
      </c>
      <c r="D708" s="844"/>
      <c r="E708" s="845"/>
      <c r="G708" s="10">
        <f t="shared" si="69"/>
        <v>0</v>
      </c>
    </row>
    <row r="709" spans="1:7" ht="18" hidden="1" customHeight="1" x14ac:dyDescent="0.3">
      <c r="A709" s="1110"/>
      <c r="B709" s="288"/>
      <c r="C709" s="447">
        <f t="shared" si="74"/>
        <v>0</v>
      </c>
      <c r="D709" s="844"/>
      <c r="E709" s="845"/>
      <c r="G709" s="10">
        <f t="shared" si="69"/>
        <v>0</v>
      </c>
    </row>
    <row r="710" spans="1:7" ht="18" hidden="1" customHeight="1" x14ac:dyDescent="0.3">
      <c r="A710" s="1110"/>
      <c r="B710" s="288"/>
      <c r="C710" s="447">
        <f t="shared" si="74"/>
        <v>0</v>
      </c>
      <c r="D710" s="844"/>
      <c r="E710" s="845"/>
      <c r="G710" s="10">
        <f t="shared" si="69"/>
        <v>0</v>
      </c>
    </row>
    <row r="711" spans="1:7" ht="18" hidden="1" customHeight="1" x14ac:dyDescent="0.3">
      <c r="A711" s="1114"/>
      <c r="B711" s="288" t="s">
        <v>742</v>
      </c>
      <c r="C711" s="447">
        <f>SUM(C701:C710)</f>
        <v>0</v>
      </c>
      <c r="D711" s="447">
        <f>SUM(D701:D710)</f>
        <v>0</v>
      </c>
      <c r="E711" s="447">
        <f>SUM(E701:E710)</f>
        <v>0</v>
      </c>
      <c r="G711" s="10">
        <f t="shared" si="69"/>
        <v>0</v>
      </c>
    </row>
    <row r="712" spans="1:7" ht="18" hidden="1" customHeight="1" x14ac:dyDescent="0.3">
      <c r="A712" s="1112" t="s">
        <v>1165</v>
      </c>
      <c r="B712" s="288"/>
      <c r="C712" s="447">
        <f>SUM(D712:E712)</f>
        <v>0</v>
      </c>
      <c r="D712" s="844"/>
      <c r="E712" s="845"/>
      <c r="G712" s="10">
        <f t="shared" si="69"/>
        <v>0</v>
      </c>
    </row>
    <row r="713" spans="1:7" ht="18" hidden="1" customHeight="1" x14ac:dyDescent="0.3">
      <c r="A713" s="1110"/>
      <c r="B713" s="288"/>
      <c r="C713" s="447">
        <f t="shared" ref="C713:C721" si="75">SUM(D713:E713)</f>
        <v>0</v>
      </c>
      <c r="D713" s="844"/>
      <c r="E713" s="845"/>
      <c r="G713" s="10">
        <f t="shared" ref="G713:G733" si="76">SUM(C713:E713)</f>
        <v>0</v>
      </c>
    </row>
    <row r="714" spans="1:7" ht="18" hidden="1" customHeight="1" x14ac:dyDescent="0.3">
      <c r="A714" s="1110"/>
      <c r="B714" s="288"/>
      <c r="C714" s="447">
        <f t="shared" si="75"/>
        <v>0</v>
      </c>
      <c r="D714" s="844"/>
      <c r="E714" s="845"/>
      <c r="G714" s="10">
        <f t="shared" si="76"/>
        <v>0</v>
      </c>
    </row>
    <row r="715" spans="1:7" ht="18" hidden="1" customHeight="1" x14ac:dyDescent="0.3">
      <c r="A715" s="1110"/>
      <c r="B715" s="288"/>
      <c r="C715" s="447">
        <f t="shared" si="75"/>
        <v>0</v>
      </c>
      <c r="D715" s="844"/>
      <c r="E715" s="845"/>
      <c r="G715" s="10">
        <f t="shared" si="76"/>
        <v>0</v>
      </c>
    </row>
    <row r="716" spans="1:7" ht="18" hidden="1" customHeight="1" x14ac:dyDescent="0.3">
      <c r="A716" s="1110"/>
      <c r="B716" s="288"/>
      <c r="C716" s="447">
        <f t="shared" si="75"/>
        <v>0</v>
      </c>
      <c r="D716" s="844"/>
      <c r="E716" s="845"/>
      <c r="G716" s="10">
        <f t="shared" si="76"/>
        <v>0</v>
      </c>
    </row>
    <row r="717" spans="1:7" ht="18" hidden="1" customHeight="1" x14ac:dyDescent="0.3">
      <c r="A717" s="1110"/>
      <c r="B717" s="288"/>
      <c r="C717" s="447">
        <f t="shared" si="75"/>
        <v>0</v>
      </c>
      <c r="D717" s="844"/>
      <c r="E717" s="845"/>
      <c r="G717" s="10">
        <f t="shared" si="76"/>
        <v>0</v>
      </c>
    </row>
    <row r="718" spans="1:7" ht="18" hidden="1" customHeight="1" x14ac:dyDescent="0.3">
      <c r="A718" s="1110"/>
      <c r="B718" s="288"/>
      <c r="C718" s="447">
        <f t="shared" si="75"/>
        <v>0</v>
      </c>
      <c r="D718" s="844"/>
      <c r="E718" s="845"/>
      <c r="G718" s="10">
        <f t="shared" si="76"/>
        <v>0</v>
      </c>
    </row>
    <row r="719" spans="1:7" ht="18" hidden="1" customHeight="1" x14ac:dyDescent="0.3">
      <c r="A719" s="1110"/>
      <c r="B719" s="288"/>
      <c r="C719" s="447">
        <f t="shared" si="75"/>
        <v>0</v>
      </c>
      <c r="D719" s="844"/>
      <c r="E719" s="845"/>
      <c r="G719" s="10">
        <f t="shared" si="76"/>
        <v>0</v>
      </c>
    </row>
    <row r="720" spans="1:7" ht="18" hidden="1" customHeight="1" x14ac:dyDescent="0.3">
      <c r="A720" s="1110"/>
      <c r="B720" s="288"/>
      <c r="C720" s="447">
        <f t="shared" si="75"/>
        <v>0</v>
      </c>
      <c r="D720" s="844"/>
      <c r="E720" s="845"/>
      <c r="G720" s="10">
        <f t="shared" si="76"/>
        <v>0</v>
      </c>
    </row>
    <row r="721" spans="1:7" ht="18" hidden="1" customHeight="1" x14ac:dyDescent="0.3">
      <c r="A721" s="1110"/>
      <c r="B721" s="288"/>
      <c r="C721" s="447">
        <f t="shared" si="75"/>
        <v>0</v>
      </c>
      <c r="D721" s="844"/>
      <c r="E721" s="845"/>
      <c r="G721" s="10">
        <f t="shared" si="76"/>
        <v>0</v>
      </c>
    </row>
    <row r="722" spans="1:7" ht="18" hidden="1" customHeight="1" x14ac:dyDescent="0.3">
      <c r="A722" s="1114"/>
      <c r="B722" s="288" t="s">
        <v>742</v>
      </c>
      <c r="C722" s="447">
        <f>SUM(C712:C721)</f>
        <v>0</v>
      </c>
      <c r="D722" s="447">
        <f>SUM(D712:D721)</f>
        <v>0</v>
      </c>
      <c r="E722" s="447">
        <f>SUM(E712:E721)</f>
        <v>0</v>
      </c>
      <c r="G722" s="10">
        <f t="shared" si="76"/>
        <v>0</v>
      </c>
    </row>
    <row r="723" spans="1:7" ht="18" hidden="1" customHeight="1" x14ac:dyDescent="0.3">
      <c r="A723" s="1112" t="s">
        <v>1167</v>
      </c>
      <c r="B723" s="288"/>
      <c r="C723" s="447">
        <f>SUM(D723:E723)</f>
        <v>0</v>
      </c>
      <c r="D723" s="844"/>
      <c r="E723" s="845"/>
      <c r="G723" s="10">
        <f t="shared" si="76"/>
        <v>0</v>
      </c>
    </row>
    <row r="724" spans="1:7" ht="18" hidden="1" customHeight="1" x14ac:dyDescent="0.3">
      <c r="A724" s="1110"/>
      <c r="B724" s="288"/>
      <c r="C724" s="447">
        <f t="shared" ref="C724:C732" si="77">SUM(D724:E724)</f>
        <v>0</v>
      </c>
      <c r="D724" s="844"/>
      <c r="E724" s="845"/>
      <c r="G724" s="10">
        <f t="shared" si="76"/>
        <v>0</v>
      </c>
    </row>
    <row r="725" spans="1:7" ht="18" hidden="1" customHeight="1" x14ac:dyDescent="0.3">
      <c r="A725" s="1110"/>
      <c r="B725" s="288"/>
      <c r="C725" s="447">
        <f t="shared" si="77"/>
        <v>0</v>
      </c>
      <c r="D725" s="844"/>
      <c r="E725" s="845"/>
      <c r="G725" s="10">
        <f t="shared" si="76"/>
        <v>0</v>
      </c>
    </row>
    <row r="726" spans="1:7" ht="18" hidden="1" customHeight="1" x14ac:dyDescent="0.3">
      <c r="A726" s="1110"/>
      <c r="B726" s="288"/>
      <c r="C726" s="447">
        <f t="shared" si="77"/>
        <v>0</v>
      </c>
      <c r="D726" s="844"/>
      <c r="E726" s="845"/>
      <c r="G726" s="10">
        <f t="shared" si="76"/>
        <v>0</v>
      </c>
    </row>
    <row r="727" spans="1:7" ht="18" hidden="1" customHeight="1" x14ac:dyDescent="0.3">
      <c r="A727" s="1110"/>
      <c r="B727" s="288"/>
      <c r="C727" s="447">
        <f t="shared" si="77"/>
        <v>0</v>
      </c>
      <c r="D727" s="844"/>
      <c r="E727" s="845"/>
      <c r="G727" s="10">
        <f t="shared" si="76"/>
        <v>0</v>
      </c>
    </row>
    <row r="728" spans="1:7" ht="18" hidden="1" customHeight="1" x14ac:dyDescent="0.3">
      <c r="A728" s="1110"/>
      <c r="B728" s="288"/>
      <c r="C728" s="447">
        <f t="shared" si="77"/>
        <v>0</v>
      </c>
      <c r="D728" s="844"/>
      <c r="E728" s="845"/>
      <c r="G728" s="10">
        <f t="shared" si="76"/>
        <v>0</v>
      </c>
    </row>
    <row r="729" spans="1:7" ht="18" hidden="1" customHeight="1" x14ac:dyDescent="0.3">
      <c r="A729" s="1110"/>
      <c r="B729" s="288"/>
      <c r="C729" s="447">
        <f t="shared" si="77"/>
        <v>0</v>
      </c>
      <c r="D729" s="844"/>
      <c r="E729" s="845"/>
      <c r="G729" s="10">
        <f t="shared" si="76"/>
        <v>0</v>
      </c>
    </row>
    <row r="730" spans="1:7" ht="18" hidden="1" customHeight="1" x14ac:dyDescent="0.3">
      <c r="A730" s="1110"/>
      <c r="B730" s="288"/>
      <c r="C730" s="447">
        <f t="shared" si="77"/>
        <v>0</v>
      </c>
      <c r="D730" s="844"/>
      <c r="E730" s="845"/>
      <c r="G730" s="10">
        <f t="shared" si="76"/>
        <v>0</v>
      </c>
    </row>
    <row r="731" spans="1:7" ht="18" hidden="1" customHeight="1" x14ac:dyDescent="0.3">
      <c r="A731" s="1110"/>
      <c r="B731" s="288"/>
      <c r="C731" s="447">
        <f t="shared" si="77"/>
        <v>0</v>
      </c>
      <c r="D731" s="844"/>
      <c r="E731" s="845"/>
      <c r="G731" s="10">
        <f t="shared" si="76"/>
        <v>0</v>
      </c>
    </row>
    <row r="732" spans="1:7" ht="18" hidden="1" customHeight="1" x14ac:dyDescent="0.3">
      <c r="A732" s="1110"/>
      <c r="B732" s="288"/>
      <c r="C732" s="447">
        <f t="shared" si="77"/>
        <v>0</v>
      </c>
      <c r="D732" s="844"/>
      <c r="E732" s="845"/>
      <c r="G732" s="10">
        <f t="shared" si="76"/>
        <v>0</v>
      </c>
    </row>
    <row r="733" spans="1:7" ht="16.149999999999999" hidden="1" customHeight="1" x14ac:dyDescent="0.3">
      <c r="A733" s="1114"/>
      <c r="B733" s="288" t="s">
        <v>742</v>
      </c>
      <c r="C733" s="447">
        <f>SUM(C723:C732)</f>
        <v>0</v>
      </c>
      <c r="D733" s="447">
        <f>SUM(D723:D732)</f>
        <v>0</v>
      </c>
      <c r="E733" s="447">
        <f>SUM(E723:E732)</f>
        <v>0</v>
      </c>
      <c r="G733" s="10">
        <f t="shared" si="76"/>
        <v>0</v>
      </c>
    </row>
    <row r="734" spans="1:7" ht="37.5" x14ac:dyDescent="0.3">
      <c r="A734" s="824"/>
      <c r="B734" s="824" t="s">
        <v>1231</v>
      </c>
      <c r="C734" s="846">
        <f>C18+C29+C40+C51+C62+C73+C84+C95+C106+C117+C128+C139+C150+C161+C172+C183+C194+C205+C216+C227+C238+C249+C260+C271+C282+C293+C304+C315+C326+C337+C348+C359+C370+C381+C392+C403+C414+C425+C436+C447+C458+C469+C480+C491+C502+C513+C524+C535+C546+C557+C568+C579+C590+C601+C612+C623+C634+C645+C656+C667+C678+C689+C700+C711+C722+C733</f>
        <v>2573300</v>
      </c>
      <c r="D734" s="846">
        <f>D18+D29+D40+D51+D62+D73+D84+D95+D106+D117+D128+D139+D150+D161+D172+D183+D194+D205+D216+D227+D238+D249+D260+D271+D282+D293+D304+D315+D326+D337+D348+D359+D370+D381+D392+D403+D414+D425+D436+D447+D458+D469+D480+D491+D502+D513+D524+D535+D546+D557+D568+D579+D590+D601+D612+D623+D634+D645+D656+D667+D678+D689+D700+D711+D722+D733</f>
        <v>759900</v>
      </c>
      <c r="E734" s="846">
        <f>E18+E29+E40+E51+E62+E73+E84+E95+E106+E117+E128+E139+E150+E161+E172+E183+E194+E205+E216+E227+E238+E249+E260+E271+E282+E293+E304+E315+E326+E337+E348+E359+E370+E381+E392+E403+E414+E425+E436+E447+E458+E469+E480+E491+E502+E513+E524+E535+E546+E557+E568+E579+E590+E601+E612+E623+E634+E645+E656+E667+E678+E689+E700+E711+E722+E733</f>
        <v>1813400</v>
      </c>
      <c r="F734" s="135"/>
      <c r="G734" s="135">
        <v>1</v>
      </c>
    </row>
    <row r="735" spans="1:7" x14ac:dyDescent="0.3">
      <c r="A735" s="150"/>
      <c r="B735" s="231"/>
      <c r="C735" s="223"/>
      <c r="D735" s="223"/>
      <c r="E735" s="223"/>
      <c r="F735" s="135"/>
      <c r="G735" s="135">
        <v>1</v>
      </c>
    </row>
    <row r="736" spans="1:7" x14ac:dyDescent="0.3">
      <c r="A736" s="950" t="s">
        <v>1398</v>
      </c>
      <c r="B736" s="950"/>
      <c r="C736" s="125"/>
      <c r="D736" s="126"/>
      <c r="E736" s="84"/>
      <c r="F736" s="84"/>
      <c r="G736" s="135">
        <v>1</v>
      </c>
    </row>
    <row r="737" spans="1:7" x14ac:dyDescent="0.3">
      <c r="A737" s="950" t="s">
        <v>1399</v>
      </c>
      <c r="B737" s="950"/>
      <c r="C737" s="84"/>
      <c r="D737" s="84"/>
      <c r="E737" s="951" t="s">
        <v>1400</v>
      </c>
      <c r="F737" s="84"/>
      <c r="G737" s="135">
        <v>1</v>
      </c>
    </row>
    <row r="738" spans="1:7" x14ac:dyDescent="0.3">
      <c r="A738" s="150"/>
      <c r="B738" s="231"/>
      <c r="C738" s="223"/>
      <c r="D738" s="223"/>
      <c r="E738" s="223"/>
      <c r="F738" s="135"/>
      <c r="G738" s="135">
        <v>1</v>
      </c>
    </row>
    <row r="739" spans="1:7" x14ac:dyDescent="0.3">
      <c r="E739" s="225"/>
      <c r="F739" s="135">
        <v>1</v>
      </c>
      <c r="G739" s="135">
        <v>1</v>
      </c>
    </row>
    <row r="740" spans="1:7" hidden="1" x14ac:dyDescent="0.3">
      <c r="A740" s="150"/>
      <c r="B740" s="231"/>
      <c r="C740" s="223"/>
      <c r="D740" s="223"/>
      <c r="E740" s="223"/>
      <c r="F740" s="135">
        <v>1</v>
      </c>
      <c r="G740" s="135">
        <f>SUM(C740:E740)</f>
        <v>0</v>
      </c>
    </row>
    <row r="741" spans="1:7" hidden="1" x14ac:dyDescent="0.3">
      <c r="C741" s="224" t="b">
        <f>дод1!C160=' дод1.3'!C734</f>
        <v>1</v>
      </c>
      <c r="D741" s="224" t="b">
        <f>дод1!D160=' дод1.3'!D734</f>
        <v>1</v>
      </c>
      <c r="E741" s="224" t="b">
        <f>дод1!E160=' дод1.3'!E734</f>
        <v>1</v>
      </c>
      <c r="F741" s="135">
        <v>1</v>
      </c>
      <c r="G741" s="135">
        <f>SUM(C741:E741)</f>
        <v>0</v>
      </c>
    </row>
    <row r="742" spans="1:7" s="63" customFormat="1" hidden="1" x14ac:dyDescent="0.3">
      <c r="A742" s="215"/>
      <c r="B742" s="235"/>
      <c r="C742" s="236"/>
      <c r="D742" s="236"/>
      <c r="E742" s="263"/>
      <c r="F742" s="135">
        <v>1</v>
      </c>
      <c r="G742" s="135">
        <f>SUM(C742:E742)</f>
        <v>0</v>
      </c>
    </row>
    <row r="743" spans="1:7" hidden="1" x14ac:dyDescent="0.3">
      <c r="C743" s="224"/>
      <c r="D743" s="224"/>
      <c r="E743" s="148"/>
      <c r="F743" s="135">
        <v>1</v>
      </c>
      <c r="G743" s="135">
        <f>SUM(C743:E743)</f>
        <v>0</v>
      </c>
    </row>
    <row r="744" spans="1:7" hidden="1" x14ac:dyDescent="0.3">
      <c r="A744" s="10"/>
      <c r="B744" s="10"/>
      <c r="E744" s="225"/>
      <c r="F744" s="10">
        <v>1</v>
      </c>
    </row>
    <row r="745" spans="1:7" hidden="1" x14ac:dyDescent="0.3"/>
    <row r="746" spans="1:7" hidden="1" x14ac:dyDescent="0.3">
      <c r="B746" s="225" t="s">
        <v>65</v>
      </c>
      <c r="C746" s="224">
        <f>дод1!C160</f>
        <v>2573300</v>
      </c>
      <c r="D746" s="224">
        <f>дод1!D160</f>
        <v>759900</v>
      </c>
      <c r="E746" s="224">
        <f>дод1!E160</f>
        <v>1813400</v>
      </c>
    </row>
    <row r="747" spans="1:7" s="219" customFormat="1" hidden="1" x14ac:dyDescent="0.3">
      <c r="A747" s="273"/>
      <c r="B747" s="274" t="s">
        <v>682</v>
      </c>
      <c r="C747" s="275" t="b">
        <f>C746=C734</f>
        <v>1</v>
      </c>
      <c r="D747" s="275" t="b">
        <f>D746=D734</f>
        <v>1</v>
      </c>
      <c r="E747" s="275" t="b">
        <f>E746=E734</f>
        <v>1</v>
      </c>
    </row>
    <row r="748" spans="1:7" hidden="1" x14ac:dyDescent="0.3"/>
    <row r="749" spans="1:7" hidden="1" x14ac:dyDescent="0.3"/>
    <row r="750" spans="1:7" hidden="1" x14ac:dyDescent="0.3"/>
    <row r="751" spans="1:7" hidden="1" x14ac:dyDescent="0.3"/>
    <row r="752" spans="1:7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t="16.149999999999999" hidden="1" customHeight="1" x14ac:dyDescent="0.3"/>
    <row r="794" ht="18.600000000000001" hidden="1" customHeight="1" x14ac:dyDescent="0.3"/>
  </sheetData>
  <autoFilter ref="A1:G794">
    <filterColumn colId="6">
      <customFilters and="1">
        <customFilter operator="greaterThan" val="0"/>
      </customFilters>
    </filterColumn>
  </autoFilter>
  <mergeCells count="67">
    <mergeCell ref="A723:A733"/>
    <mergeCell ref="A657:A667"/>
    <mergeCell ref="A668:A678"/>
    <mergeCell ref="A679:A689"/>
    <mergeCell ref="A690:A700"/>
    <mergeCell ref="A701:A711"/>
    <mergeCell ref="A712:A722"/>
    <mergeCell ref="A591:A601"/>
    <mergeCell ref="A602:A612"/>
    <mergeCell ref="A613:A623"/>
    <mergeCell ref="A624:A634"/>
    <mergeCell ref="A635:A645"/>
    <mergeCell ref="A646:A656"/>
    <mergeCell ref="A525:A535"/>
    <mergeCell ref="A536:A546"/>
    <mergeCell ref="A547:A557"/>
    <mergeCell ref="A558:A568"/>
    <mergeCell ref="A569:A579"/>
    <mergeCell ref="A580:A590"/>
    <mergeCell ref="A459:A469"/>
    <mergeCell ref="A470:A480"/>
    <mergeCell ref="A481:A491"/>
    <mergeCell ref="A492:A502"/>
    <mergeCell ref="A503:A513"/>
    <mergeCell ref="A514:A524"/>
    <mergeCell ref="A393:A403"/>
    <mergeCell ref="A404:A414"/>
    <mergeCell ref="A415:A425"/>
    <mergeCell ref="A426:A436"/>
    <mergeCell ref="A437:A447"/>
    <mergeCell ref="A448:A458"/>
    <mergeCell ref="A327:A337"/>
    <mergeCell ref="A338:A348"/>
    <mergeCell ref="A349:A359"/>
    <mergeCell ref="A360:A370"/>
    <mergeCell ref="A371:A381"/>
    <mergeCell ref="A382:A392"/>
    <mergeCell ref="A261:A271"/>
    <mergeCell ref="A272:A282"/>
    <mergeCell ref="A283:A293"/>
    <mergeCell ref="A294:A304"/>
    <mergeCell ref="A305:A315"/>
    <mergeCell ref="A316:A326"/>
    <mergeCell ref="A195:A205"/>
    <mergeCell ref="A206:A216"/>
    <mergeCell ref="A217:A227"/>
    <mergeCell ref="A228:A238"/>
    <mergeCell ref="A239:A249"/>
    <mergeCell ref="A250:A260"/>
    <mergeCell ref="A129:A139"/>
    <mergeCell ref="A140:A150"/>
    <mergeCell ref="A151:A161"/>
    <mergeCell ref="A162:A172"/>
    <mergeCell ref="A173:A183"/>
    <mergeCell ref="A184:A194"/>
    <mergeCell ref="A63:A73"/>
    <mergeCell ref="A74:A84"/>
    <mergeCell ref="A85:A95"/>
    <mergeCell ref="A96:A106"/>
    <mergeCell ref="A107:A117"/>
    <mergeCell ref="A118:A128"/>
    <mergeCell ref="A4:E4"/>
    <mergeCell ref="A8:A18"/>
    <mergeCell ref="A19:A29"/>
    <mergeCell ref="A30:A40"/>
    <mergeCell ref="A41:A51"/>
    <mergeCell ref="A52:A62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C00000"/>
  </sheetPr>
  <dimension ref="A1:O59"/>
  <sheetViews>
    <sheetView view="pageBreakPreview" topLeftCell="A31" zoomScale="75" zoomScaleNormal="75" zoomScaleSheetLayoutView="75" workbookViewId="0">
      <selection activeCell="B39" sqref="B39:B59"/>
    </sheetView>
  </sheetViews>
  <sheetFormatPr defaultRowHeight="12.75" x14ac:dyDescent="0.2"/>
  <cols>
    <col min="1" max="1" width="10.42578125" customWidth="1"/>
    <col min="2" max="2" width="86" customWidth="1"/>
    <col min="3" max="3" width="21" customWidth="1"/>
    <col min="4" max="4" width="25" customWidth="1"/>
    <col min="5" max="5" width="21.7109375" customWidth="1"/>
    <col min="6" max="6" width="21.28515625" customWidth="1"/>
    <col min="7" max="7" width="0.42578125" hidden="1" customWidth="1"/>
    <col min="8" max="8" width="30.42578125" hidden="1" customWidth="1"/>
    <col min="9" max="9" width="15.7109375" hidden="1" customWidth="1"/>
    <col min="10" max="10" width="15" hidden="1" customWidth="1"/>
    <col min="11" max="11" width="0" hidden="1" customWidth="1"/>
  </cols>
  <sheetData>
    <row r="1" spans="1:8" ht="18.75" x14ac:dyDescent="0.3">
      <c r="A1" s="7"/>
      <c r="B1" s="21"/>
      <c r="C1" s="21"/>
      <c r="E1" s="21" t="s">
        <v>241</v>
      </c>
    </row>
    <row r="2" spans="1:8" ht="18.75" x14ac:dyDescent="0.3">
      <c r="B2" s="28"/>
      <c r="C2" s="28"/>
      <c r="E2" s="21" t="s">
        <v>279</v>
      </c>
    </row>
    <row r="3" spans="1:8" ht="18.75" x14ac:dyDescent="0.3">
      <c r="A3" s="7"/>
      <c r="B3" s="21"/>
      <c r="C3" s="21"/>
      <c r="E3" s="483" t="s">
        <v>1290</v>
      </c>
      <c r="F3" s="484"/>
      <c r="G3" s="21"/>
      <c r="H3" s="21"/>
    </row>
    <row r="4" spans="1:8" ht="9.6" customHeight="1" x14ac:dyDescent="0.25">
      <c r="A4" s="7"/>
      <c r="B4" s="15"/>
      <c r="C4" s="15"/>
      <c r="D4" s="7"/>
    </row>
    <row r="5" spans="1:8" ht="20.45" customHeight="1" x14ac:dyDescent="0.3">
      <c r="A5" s="1117" t="s">
        <v>1070</v>
      </c>
      <c r="B5" s="1117"/>
      <c r="C5" s="1117"/>
      <c r="D5" s="1117"/>
      <c r="E5" s="1117"/>
      <c r="F5" s="1117"/>
      <c r="G5" s="1117"/>
    </row>
    <row r="6" spans="1:8" s="285" customFormat="1" ht="18" customHeight="1" x14ac:dyDescent="0.35">
      <c r="A6" s="540"/>
      <c r="B6" s="541" t="s">
        <v>862</v>
      </c>
      <c r="C6" s="540"/>
      <c r="D6" s="540"/>
      <c r="E6" s="540"/>
      <c r="F6" s="540"/>
      <c r="G6" s="540"/>
    </row>
    <row r="7" spans="1:8" s="285" customFormat="1" ht="15" customHeight="1" x14ac:dyDescent="0.35">
      <c r="A7" s="540"/>
      <c r="B7" s="542" t="s">
        <v>861</v>
      </c>
      <c r="C7" s="540"/>
      <c r="D7" s="540"/>
      <c r="E7" s="540"/>
      <c r="F7" s="540"/>
      <c r="G7" s="540"/>
    </row>
    <row r="8" spans="1:8" ht="11.45" customHeight="1" x14ac:dyDescent="0.25">
      <c r="A8" s="16"/>
      <c r="B8" s="16"/>
      <c r="C8" s="16"/>
      <c r="F8" s="89" t="s">
        <v>739</v>
      </c>
    </row>
    <row r="9" spans="1:8" s="285" customFormat="1" ht="21.75" customHeight="1" x14ac:dyDescent="0.2">
      <c r="A9" s="1118" t="s">
        <v>125</v>
      </c>
      <c r="B9" s="1118" t="s">
        <v>745</v>
      </c>
      <c r="C9" s="1122" t="s">
        <v>741</v>
      </c>
      <c r="D9" s="1120" t="s">
        <v>55</v>
      </c>
      <c r="E9" s="1115" t="s">
        <v>56</v>
      </c>
      <c r="F9" s="1116"/>
      <c r="H9" s="322"/>
    </row>
    <row r="10" spans="1:8" s="285" customFormat="1" ht="37.5" customHeight="1" x14ac:dyDescent="0.35">
      <c r="A10" s="1119"/>
      <c r="B10" s="1119"/>
      <c r="C10" s="1123"/>
      <c r="D10" s="1121"/>
      <c r="E10" s="340" t="s">
        <v>746</v>
      </c>
      <c r="F10" s="341" t="s">
        <v>753</v>
      </c>
      <c r="H10" s="137"/>
    </row>
    <row r="11" spans="1:8" ht="23.25" x14ac:dyDescent="0.35">
      <c r="A11" s="307">
        <v>1</v>
      </c>
      <c r="B11" s="307">
        <v>2</v>
      </c>
      <c r="C11" s="307">
        <v>3</v>
      </c>
      <c r="D11" s="307">
        <v>4</v>
      </c>
      <c r="E11" s="308">
        <v>5</v>
      </c>
      <c r="F11" s="308">
        <v>6</v>
      </c>
      <c r="H11" s="137"/>
    </row>
    <row r="12" spans="1:8" ht="23.25" x14ac:dyDescent="0.35">
      <c r="A12" s="81" t="s">
        <v>747</v>
      </c>
      <c r="B12" s="311"/>
      <c r="C12" s="311"/>
      <c r="D12" s="311"/>
      <c r="E12" s="312"/>
      <c r="F12" s="313"/>
      <c r="H12" s="137"/>
    </row>
    <row r="13" spans="1:8" ht="22.5" x14ac:dyDescent="0.3">
      <c r="A13" s="309">
        <v>200000</v>
      </c>
      <c r="B13" s="310" t="s">
        <v>280</v>
      </c>
      <c r="C13" s="943">
        <f>C21+C18+C14</f>
        <v>247020503.22000003</v>
      </c>
      <c r="D13" s="943">
        <f>D21+D18+D14</f>
        <v>-39512863</v>
      </c>
      <c r="E13" s="943">
        <f>E21+E18+E14</f>
        <v>286533366.22000003</v>
      </c>
      <c r="F13" s="943">
        <f>F21+F18+F14</f>
        <v>162129484.69</v>
      </c>
      <c r="H13" s="136"/>
    </row>
    <row r="14" spans="1:8" ht="22.5" x14ac:dyDescent="0.3">
      <c r="A14" s="309">
        <v>203000</v>
      </c>
      <c r="B14" s="55" t="s">
        <v>999</v>
      </c>
      <c r="C14" s="943">
        <f>C15</f>
        <v>0</v>
      </c>
      <c r="D14" s="943">
        <f>D15</f>
        <v>0</v>
      </c>
      <c r="E14" s="943">
        <f>E15</f>
        <v>0</v>
      </c>
      <c r="F14" s="943">
        <f>F15</f>
        <v>0</v>
      </c>
      <c r="H14" s="136"/>
    </row>
    <row r="15" spans="1:8" ht="35.25" x14ac:dyDescent="0.3">
      <c r="A15" s="54" t="s">
        <v>1000</v>
      </c>
      <c r="B15" s="55" t="s">
        <v>1001</v>
      </c>
      <c r="C15" s="67">
        <f>SUM(C16:C17)</f>
        <v>0</v>
      </c>
      <c r="D15" s="939">
        <f>SUM(D16:D17)</f>
        <v>0</v>
      </c>
      <c r="E15" s="939">
        <f>SUM(E16:E17)</f>
        <v>0</v>
      </c>
      <c r="F15" s="940">
        <f>SUM(F16:F17)</f>
        <v>0</v>
      </c>
    </row>
    <row r="16" spans="1:8" s="285" customFormat="1" ht="23.25" x14ac:dyDescent="0.35">
      <c r="A16" s="587" t="s">
        <v>1002</v>
      </c>
      <c r="B16" s="588" t="s">
        <v>1003</v>
      </c>
      <c r="C16" s="944">
        <f>D16</f>
        <v>39506213</v>
      </c>
      <c r="D16" s="944">
        <v>39506213</v>
      </c>
      <c r="E16" s="944"/>
      <c r="F16" s="944"/>
      <c r="H16" s="137"/>
    </row>
    <row r="17" spans="1:10" s="285" customFormat="1" ht="23.25" x14ac:dyDescent="0.35">
      <c r="A17" s="587" t="s">
        <v>1004</v>
      </c>
      <c r="B17" s="588" t="s">
        <v>1005</v>
      </c>
      <c r="C17" s="944">
        <f>D17</f>
        <v>-39506213</v>
      </c>
      <c r="D17" s="944">
        <v>-39506213</v>
      </c>
      <c r="E17" s="944"/>
      <c r="F17" s="944"/>
      <c r="H17" s="137"/>
    </row>
    <row r="18" spans="1:10" ht="39" x14ac:dyDescent="0.3">
      <c r="A18" s="54">
        <v>206000</v>
      </c>
      <c r="B18" s="55" t="s">
        <v>247</v>
      </c>
      <c r="C18" s="939">
        <f>SUM(C19:C20)</f>
        <v>0</v>
      </c>
      <c r="D18" s="939">
        <f>SUM(D19:D20)</f>
        <v>0</v>
      </c>
      <c r="E18" s="939">
        <f>SUM(E19:E20)</f>
        <v>0</v>
      </c>
      <c r="F18" s="939">
        <f>SUM(F19:F20)</f>
        <v>0</v>
      </c>
      <c r="H18" s="136"/>
    </row>
    <row r="19" spans="1:10" ht="22.5" x14ac:dyDescent="0.3">
      <c r="A19" s="56">
        <v>206110</v>
      </c>
      <c r="B19" s="57" t="s">
        <v>253</v>
      </c>
      <c r="C19" s="941">
        <f>D19+E19</f>
        <v>500000000</v>
      </c>
      <c r="D19" s="941">
        <v>400000000</v>
      </c>
      <c r="E19" s="941">
        <v>100000000</v>
      </c>
      <c r="F19" s="942">
        <v>60000</v>
      </c>
      <c r="H19" s="139"/>
    </row>
    <row r="20" spans="1:10" ht="18.75" x14ac:dyDescent="0.3">
      <c r="A20" s="56">
        <v>206210</v>
      </c>
      <c r="B20" s="57" t="s">
        <v>192</v>
      </c>
      <c r="C20" s="941">
        <f>D20+E20</f>
        <v>-500000000</v>
      </c>
      <c r="D20" s="941">
        <v>-400000000</v>
      </c>
      <c r="E20" s="941">
        <v>-100000000</v>
      </c>
      <c r="F20" s="942">
        <v>-60000</v>
      </c>
      <c r="H20" s="138"/>
    </row>
    <row r="21" spans="1:10" ht="19.5" x14ac:dyDescent="0.3">
      <c r="A21" s="54">
        <v>208000</v>
      </c>
      <c r="B21" s="55" t="s">
        <v>51</v>
      </c>
      <c r="C21" s="67">
        <f>C22-C23+C24</f>
        <v>247020503.22000003</v>
      </c>
      <c r="D21" s="939">
        <f>+D22-D23+D24</f>
        <v>-39512863</v>
      </c>
      <c r="E21" s="939">
        <f>+E22-E23+E24</f>
        <v>286533366.22000003</v>
      </c>
      <c r="F21" s="940">
        <f>+F22-F23+F24</f>
        <v>162129484.69</v>
      </c>
    </row>
    <row r="22" spans="1:10" ht="18.75" x14ac:dyDescent="0.3">
      <c r="A22" s="56">
        <v>208100</v>
      </c>
      <c r="B22" s="57" t="s">
        <v>206</v>
      </c>
      <c r="C22" s="941">
        <f>D22+E22</f>
        <v>286048565.78000003</v>
      </c>
      <c r="D22" s="941">
        <v>158885351.86000001</v>
      </c>
      <c r="E22" s="941">
        <v>127163213.92</v>
      </c>
      <c r="F22" s="941">
        <v>58939.54</v>
      </c>
      <c r="H22" s="64">
        <f>D22-D23</f>
        <v>122616621.69</v>
      </c>
      <c r="I22" s="64">
        <f>E22-E23</f>
        <v>124403881.53</v>
      </c>
      <c r="J22" s="64">
        <f>F22-F23</f>
        <v>0</v>
      </c>
    </row>
    <row r="23" spans="1:10" ht="18.75" x14ac:dyDescent="0.3">
      <c r="A23" s="56">
        <v>208200</v>
      </c>
      <c r="B23" s="57" t="s">
        <v>207</v>
      </c>
      <c r="C23" s="941">
        <f t="shared" ref="C23:C35" si="0">D23+E23</f>
        <v>39028062.560000017</v>
      </c>
      <c r="D23" s="941">
        <f>158885351.86-3825689-118790932.69</f>
        <v>36268730.170000017</v>
      </c>
      <c r="E23" s="941">
        <f>127163213.92-124403881.53</f>
        <v>2759332.3900000006</v>
      </c>
      <c r="F23" s="941">
        <f>58939.54</f>
        <v>58939.54</v>
      </c>
    </row>
    <row r="24" spans="1:10" ht="37.5" x14ac:dyDescent="0.3">
      <c r="A24" s="56">
        <v>208400</v>
      </c>
      <c r="B24" s="57" t="s">
        <v>205</v>
      </c>
      <c r="C24" s="941">
        <f t="shared" si="0"/>
        <v>0</v>
      </c>
      <c r="D24" s="941">
        <f>-14132200-23604040-3825689-21294000-58772155.69-32662900-7355000-483500</f>
        <v>-162129484.69</v>
      </c>
      <c r="E24" s="941">
        <f>14132200+23604040+3825689+21294000+7355000+32662900+58772155.69+483500</f>
        <v>162129484.69</v>
      </c>
      <c r="F24" s="941">
        <f>E24</f>
        <v>162129484.69</v>
      </c>
      <c r="H24" s="64"/>
    </row>
    <row r="25" spans="1:10" ht="18.75" x14ac:dyDescent="0.3">
      <c r="A25" s="56" t="s">
        <v>748</v>
      </c>
      <c r="B25" s="58" t="s">
        <v>750</v>
      </c>
      <c r="C25" s="67">
        <f t="shared" si="0"/>
        <v>247020503.22000003</v>
      </c>
      <c r="D25" s="67">
        <f>D13</f>
        <v>-39512863</v>
      </c>
      <c r="E25" s="67">
        <f>E27</f>
        <v>286533366.22000003</v>
      </c>
      <c r="F25" s="67">
        <f>F27</f>
        <v>162129484.69</v>
      </c>
      <c r="I25">
        <f>76436354+26396400-180000-63560040</f>
        <v>39092714</v>
      </c>
    </row>
    <row r="26" spans="1:10" ht="18.75" x14ac:dyDescent="0.3">
      <c r="A26" s="81" t="s">
        <v>749</v>
      </c>
      <c r="B26" s="311"/>
      <c r="C26" s="945"/>
      <c r="D26" s="945"/>
      <c r="E26" s="946"/>
      <c r="F26" s="947"/>
    </row>
    <row r="27" spans="1:10" ht="18.75" x14ac:dyDescent="0.3">
      <c r="A27" s="59">
        <v>600000</v>
      </c>
      <c r="B27" s="53" t="s">
        <v>203</v>
      </c>
      <c r="C27" s="67">
        <f>D27+E27</f>
        <v>247020503.22000003</v>
      </c>
      <c r="D27" s="67">
        <f>+D31</f>
        <v>-39512863</v>
      </c>
      <c r="E27" s="67">
        <f>+E31</f>
        <v>286533366.22000003</v>
      </c>
      <c r="F27" s="67">
        <f>+F31</f>
        <v>162129484.69</v>
      </c>
    </row>
    <row r="28" spans="1:10" ht="39" x14ac:dyDescent="0.3">
      <c r="A28" s="54">
        <v>601000</v>
      </c>
      <c r="B28" s="55" t="s">
        <v>247</v>
      </c>
      <c r="C28" s="941">
        <f t="shared" si="0"/>
        <v>0</v>
      </c>
      <c r="D28" s="939">
        <f>D30+D29</f>
        <v>0</v>
      </c>
      <c r="E28" s="939">
        <f>E30+E29</f>
        <v>0</v>
      </c>
      <c r="F28" s="939">
        <f>F30+F29</f>
        <v>0</v>
      </c>
    </row>
    <row r="29" spans="1:10" ht="18.75" x14ac:dyDescent="0.3">
      <c r="A29" s="56">
        <v>601110</v>
      </c>
      <c r="B29" s="57" t="s">
        <v>253</v>
      </c>
      <c r="C29" s="941">
        <f t="shared" si="0"/>
        <v>500000000</v>
      </c>
      <c r="D29" s="941">
        <f t="shared" ref="D29:F30" si="1">D19</f>
        <v>400000000</v>
      </c>
      <c r="E29" s="941">
        <f t="shared" si="1"/>
        <v>100000000</v>
      </c>
      <c r="F29" s="941">
        <f t="shared" si="1"/>
        <v>60000</v>
      </c>
    </row>
    <row r="30" spans="1:10" ht="18.75" x14ac:dyDescent="0.3">
      <c r="A30" s="56">
        <v>601210</v>
      </c>
      <c r="B30" s="57" t="s">
        <v>192</v>
      </c>
      <c r="C30" s="941">
        <f t="shared" si="0"/>
        <v>-500000000</v>
      </c>
      <c r="D30" s="941">
        <f t="shared" si="1"/>
        <v>-400000000</v>
      </c>
      <c r="E30" s="941">
        <f t="shared" si="1"/>
        <v>-100000000</v>
      </c>
      <c r="F30" s="941">
        <f t="shared" si="1"/>
        <v>-60000</v>
      </c>
    </row>
    <row r="31" spans="1:10" ht="19.5" x14ac:dyDescent="0.3">
      <c r="A31" s="54">
        <v>602000</v>
      </c>
      <c r="B31" s="55" t="s">
        <v>44</v>
      </c>
      <c r="C31" s="67">
        <f t="shared" si="0"/>
        <v>247020503.22000003</v>
      </c>
      <c r="D31" s="939">
        <f>+D32-D33+D34</f>
        <v>-39512863</v>
      </c>
      <c r="E31" s="939">
        <f>+E32-E33+E34</f>
        <v>286533366.22000003</v>
      </c>
      <c r="F31" s="939">
        <f>+F32-F33+F34</f>
        <v>162129484.69</v>
      </c>
    </row>
    <row r="32" spans="1:10" ht="18.75" x14ac:dyDescent="0.3">
      <c r="A32" s="56">
        <v>602100</v>
      </c>
      <c r="B32" s="57" t="s">
        <v>206</v>
      </c>
      <c r="C32" s="941">
        <f t="shared" si="0"/>
        <v>286048565.78000003</v>
      </c>
      <c r="D32" s="941">
        <f t="shared" ref="D32:F33" si="2">+D22</f>
        <v>158885351.86000001</v>
      </c>
      <c r="E32" s="941">
        <f t="shared" si="2"/>
        <v>127163213.92</v>
      </c>
      <c r="F32" s="941">
        <f t="shared" si="2"/>
        <v>58939.54</v>
      </c>
    </row>
    <row r="33" spans="1:15" ht="18.75" x14ac:dyDescent="0.3">
      <c r="A33" s="56">
        <v>602200</v>
      </c>
      <c r="B33" s="57" t="s">
        <v>207</v>
      </c>
      <c r="C33" s="941">
        <f t="shared" si="0"/>
        <v>39028062.560000017</v>
      </c>
      <c r="D33" s="941">
        <f t="shared" si="2"/>
        <v>36268730.170000017</v>
      </c>
      <c r="E33" s="941">
        <f t="shared" si="2"/>
        <v>2759332.3900000006</v>
      </c>
      <c r="F33" s="941">
        <f t="shared" si="2"/>
        <v>58939.54</v>
      </c>
    </row>
    <row r="34" spans="1:15" ht="37.5" customHeight="1" x14ac:dyDescent="0.3">
      <c r="A34" s="56">
        <v>602400</v>
      </c>
      <c r="B34" s="57" t="s">
        <v>205</v>
      </c>
      <c r="C34" s="941">
        <f t="shared" si="0"/>
        <v>0</v>
      </c>
      <c r="D34" s="941">
        <f>D24</f>
        <v>-162129484.69</v>
      </c>
      <c r="E34" s="941">
        <f>E24</f>
        <v>162129484.69</v>
      </c>
      <c r="F34" s="941">
        <f>F24</f>
        <v>162129484.69</v>
      </c>
    </row>
    <row r="35" spans="1:15" ht="18.75" x14ac:dyDescent="0.3">
      <c r="A35" s="56" t="s">
        <v>748</v>
      </c>
      <c r="B35" s="58" t="s">
        <v>750</v>
      </c>
      <c r="C35" s="67">
        <f t="shared" si="0"/>
        <v>247020503.22000003</v>
      </c>
      <c r="D35" s="67">
        <f>+D27</f>
        <v>-39512863</v>
      </c>
      <c r="E35" s="67">
        <f>+E27</f>
        <v>286533366.22000003</v>
      </c>
      <c r="F35" s="67">
        <f>+F27</f>
        <v>162129484.69</v>
      </c>
    </row>
    <row r="36" spans="1:15" ht="16.5" x14ac:dyDescent="0.25">
      <c r="A36" s="60"/>
      <c r="B36" s="61"/>
      <c r="D36" s="13"/>
      <c r="E36" s="13"/>
      <c r="F36" s="13"/>
      <c r="G36" s="13"/>
    </row>
    <row r="37" spans="1:15" ht="19.899999999999999" customHeight="1" x14ac:dyDescent="0.3">
      <c r="A37" s="51" t="s">
        <v>127</v>
      </c>
      <c r="B37" s="950" t="s">
        <v>1398</v>
      </c>
      <c r="C37" s="950"/>
      <c r="D37" s="125"/>
      <c r="E37" s="126"/>
      <c r="F37" s="84"/>
      <c r="G37" s="84"/>
      <c r="H37" s="34"/>
      <c r="I37" s="11"/>
      <c r="J37" s="11"/>
      <c r="K37" s="9"/>
      <c r="L37" s="11"/>
      <c r="M37" s="33"/>
      <c r="N37" s="6"/>
      <c r="O37" s="6"/>
    </row>
    <row r="38" spans="1:15" ht="18.600000000000001" customHeight="1" x14ac:dyDescent="0.2">
      <c r="B38" s="950" t="s">
        <v>1399</v>
      </c>
      <c r="C38" s="950"/>
      <c r="D38" s="84"/>
      <c r="E38" s="84"/>
      <c r="F38" s="951" t="s">
        <v>1400</v>
      </c>
      <c r="G38" s="84"/>
    </row>
    <row r="39" spans="1:15" hidden="1" x14ac:dyDescent="0.2">
      <c r="C39" s="66" t="b">
        <f>C35=C25</f>
        <v>1</v>
      </c>
      <c r="D39" s="66" t="b">
        <f>D35=D25</f>
        <v>1</v>
      </c>
      <c r="E39" s="66" t="b">
        <f>E35=E25</f>
        <v>1</v>
      </c>
      <c r="F39" s="66" t="b">
        <f>F35=F25</f>
        <v>1</v>
      </c>
    </row>
    <row r="40" spans="1:15" hidden="1" x14ac:dyDescent="0.2">
      <c r="C40" s="66" t="b">
        <f>C27=C13</f>
        <v>1</v>
      </c>
      <c r="D40" s="66" t="b">
        <f>D27=D13</f>
        <v>1</v>
      </c>
      <c r="E40" s="66" t="b">
        <f>E27=E13</f>
        <v>1</v>
      </c>
      <c r="F40" s="66" t="b">
        <f>F27=F13</f>
        <v>1</v>
      </c>
    </row>
    <row r="41" spans="1:15" hidden="1" x14ac:dyDescent="0.2"/>
    <row r="42" spans="1:15" hidden="1" x14ac:dyDescent="0.2"/>
    <row r="43" spans="1:15" hidden="1" x14ac:dyDescent="0.2"/>
    <row r="44" spans="1:15" hidden="1" x14ac:dyDescent="0.2"/>
    <row r="45" spans="1:15" hidden="1" x14ac:dyDescent="0.2">
      <c r="C45" s="64">
        <f>C22-C23</f>
        <v>247020503.22000003</v>
      </c>
      <c r="D45" s="64">
        <f>D22-D23</f>
        <v>122616621.69</v>
      </c>
      <c r="E45" s="64">
        <f>E22-E23</f>
        <v>124403881.53</v>
      </c>
      <c r="F45" s="64">
        <f>F22-F23</f>
        <v>0</v>
      </c>
      <c r="G45" s="64">
        <f>G22-G23</f>
        <v>0</v>
      </c>
    </row>
    <row r="46" spans="1:15" hidden="1" x14ac:dyDescent="0.2"/>
    <row r="47" spans="1:15" hidden="1" x14ac:dyDescent="0.2"/>
    <row r="48" spans="1:15" hidden="1" x14ac:dyDescent="0.2">
      <c r="B48" t="s">
        <v>741</v>
      </c>
      <c r="C48">
        <v>0</v>
      </c>
      <c r="D48">
        <v>-37736240</v>
      </c>
      <c r="E48">
        <v>37736240</v>
      </c>
      <c r="F48">
        <v>37736240</v>
      </c>
    </row>
    <row r="49" spans="2:7" hidden="1" x14ac:dyDescent="0.2">
      <c r="C49" s="64">
        <f>C35-C48</f>
        <v>247020503.22000003</v>
      </c>
      <c r="D49" s="64">
        <f>D35-D48</f>
        <v>-1776623</v>
      </c>
      <c r="E49" s="64">
        <f>E35-E48</f>
        <v>248797126.22000003</v>
      </c>
      <c r="F49" s="64">
        <f>F35-F48</f>
        <v>124393244.69</v>
      </c>
      <c r="G49" s="64">
        <f>G35-G48</f>
        <v>0</v>
      </c>
    </row>
    <row r="50" spans="2:7" hidden="1" x14ac:dyDescent="0.2"/>
    <row r="51" spans="2:7" hidden="1" x14ac:dyDescent="0.2">
      <c r="B51" t="s">
        <v>1051</v>
      </c>
      <c r="C51">
        <v>0</v>
      </c>
      <c r="D51">
        <v>-37736240</v>
      </c>
      <c r="E51">
        <v>37736240</v>
      </c>
      <c r="F51">
        <v>37736240</v>
      </c>
    </row>
    <row r="52" spans="2:7" hidden="1" x14ac:dyDescent="0.2">
      <c r="C52" s="64">
        <f>C24-C51</f>
        <v>0</v>
      </c>
      <c r="D52" s="64">
        <f>D24-D51</f>
        <v>-124393244.69</v>
      </c>
      <c r="E52" s="64">
        <f>E24-E51</f>
        <v>124393244.69</v>
      </c>
      <c r="F52" s="64">
        <f>F24-F51</f>
        <v>124393244.69</v>
      </c>
    </row>
    <row r="53" spans="2:7" hidden="1" x14ac:dyDescent="0.2"/>
    <row r="54" spans="2:7" hidden="1" x14ac:dyDescent="0.2"/>
    <row r="55" spans="2:7" hidden="1" x14ac:dyDescent="0.2"/>
    <row r="56" spans="2:7" hidden="1" x14ac:dyDescent="0.2"/>
    <row r="57" spans="2:7" hidden="1" x14ac:dyDescent="0.2"/>
    <row r="58" spans="2:7" ht="13.9" hidden="1" customHeight="1" x14ac:dyDescent="0.2"/>
    <row r="59" spans="2:7" ht="17.45" hidden="1" customHeight="1" x14ac:dyDescent="0.2"/>
  </sheetData>
  <mergeCells count="6">
    <mergeCell ref="E9:F9"/>
    <mergeCell ref="A5:G5"/>
    <mergeCell ref="A9:A10"/>
    <mergeCell ref="B9:B10"/>
    <mergeCell ref="D9:D10"/>
    <mergeCell ref="C9:C10"/>
  </mergeCells>
  <phoneticPr fontId="0" type="noConversion"/>
  <pageMargins left="0.78740157480314965" right="0.39370078740157483" top="0.19685039370078741" bottom="0.15748031496062992" header="0.15748031496062992" footer="0.1574803149606299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>
    <tabColor rgb="FFC00000"/>
  </sheetPr>
  <dimension ref="A1:BK399"/>
  <sheetViews>
    <sheetView showZeros="0" view="pageBreakPreview" zoomScale="60" zoomScaleNormal="75" workbookViewId="0">
      <pane xSplit="4" ySplit="16" topLeftCell="E132" activePane="bottomRight" state="frozen"/>
      <selection pane="topRight" activeCell="E1" sqref="E1"/>
      <selection pane="bottomLeft" activeCell="A17" sqref="A17"/>
      <selection pane="bottomRight" activeCell="D143" sqref="D143"/>
    </sheetView>
  </sheetViews>
  <sheetFormatPr defaultRowHeight="12.75" x14ac:dyDescent="0.2"/>
  <cols>
    <col min="1" max="1" width="14.42578125" style="422" customWidth="1"/>
    <col min="2" max="2" width="13.7109375" style="422" customWidth="1"/>
    <col min="3" max="3" width="16.85546875" style="422" customWidth="1"/>
    <col min="4" max="4" width="44.28515625" style="351" customWidth="1"/>
    <col min="5" max="5" width="19" style="351" customWidth="1"/>
    <col min="6" max="6" width="18.85546875" style="351" customWidth="1"/>
    <col min="7" max="7" width="18.42578125" style="351" customWidth="1"/>
    <col min="8" max="8" width="18.28515625" style="351" customWidth="1"/>
    <col min="9" max="9" width="17.5703125" style="351" customWidth="1"/>
    <col min="10" max="10" width="20.7109375" style="351" customWidth="1"/>
    <col min="11" max="11" width="18.85546875" style="351" customWidth="1"/>
    <col min="12" max="12" width="14.85546875" style="351" customWidth="1"/>
    <col min="13" max="13" width="15.85546875" style="351" customWidth="1"/>
    <col min="14" max="14" width="19.7109375" style="351" customWidth="1"/>
    <col min="15" max="15" width="17" style="351" customWidth="1"/>
    <col min="16" max="16" width="18.140625" style="423" customWidth="1"/>
    <col min="17" max="17" width="20.5703125" style="351" customWidth="1"/>
    <col min="18" max="18" width="20.28515625" style="351" hidden="1" customWidth="1"/>
    <col min="19" max="19" width="22.28515625" style="353" hidden="1" customWidth="1"/>
    <col min="20" max="20" width="21.42578125" style="353" hidden="1" customWidth="1"/>
    <col min="21" max="21" width="14.28515625" style="353" hidden="1" customWidth="1"/>
    <col min="22" max="22" width="17.28515625" style="353" hidden="1" customWidth="1"/>
    <col min="23" max="23" width="12.85546875" style="353" hidden="1" customWidth="1"/>
    <col min="24" max="27" width="0" style="353" hidden="1" customWidth="1"/>
    <col min="28" max="16384" width="9.140625" style="353"/>
  </cols>
  <sheetData>
    <row r="1" spans="1:22" ht="18.75" x14ac:dyDescent="0.3">
      <c r="A1" s="349"/>
      <c r="B1" s="349"/>
      <c r="C1" s="349"/>
      <c r="D1" s="350"/>
      <c r="E1" s="350"/>
      <c r="F1" s="350"/>
      <c r="G1" s="350"/>
      <c r="H1" s="350"/>
      <c r="I1" s="350"/>
      <c r="J1" s="350"/>
      <c r="K1" s="350"/>
      <c r="M1" s="352"/>
      <c r="N1" s="1139" t="s">
        <v>242</v>
      </c>
      <c r="O1" s="1139"/>
      <c r="P1" s="1140"/>
      <c r="Q1" s="1139"/>
      <c r="R1" s="351">
        <v>1</v>
      </c>
    </row>
    <row r="2" spans="1:22" ht="18.75" x14ac:dyDescent="0.3">
      <c r="A2" s="349"/>
      <c r="B2" s="349"/>
      <c r="C2" s="349"/>
      <c r="D2" s="350"/>
      <c r="E2" s="350"/>
      <c r="F2" s="350"/>
      <c r="G2" s="350"/>
      <c r="H2" s="350"/>
      <c r="I2" s="350" t="s">
        <v>278</v>
      </c>
      <c r="J2" s="350"/>
      <c r="K2" s="352"/>
      <c r="L2" s="352"/>
      <c r="M2" s="352"/>
      <c r="N2" s="1139" t="s">
        <v>279</v>
      </c>
      <c r="O2" s="1139"/>
      <c r="P2" s="1140"/>
      <c r="Q2" s="1139"/>
      <c r="R2" s="351">
        <v>1</v>
      </c>
    </row>
    <row r="3" spans="1:22" ht="18.75" x14ac:dyDescent="0.3">
      <c r="A3" s="349"/>
      <c r="B3" s="349"/>
      <c r="C3" s="349"/>
      <c r="D3" s="350"/>
      <c r="E3" s="350"/>
      <c r="F3" s="350"/>
      <c r="G3" s="350"/>
      <c r="H3" s="350"/>
      <c r="I3" s="350"/>
      <c r="J3" s="350"/>
      <c r="K3" s="352"/>
      <c r="L3" s="354"/>
      <c r="M3" s="354"/>
      <c r="N3" s="483" t="s">
        <v>1290</v>
      </c>
      <c r="O3" s="484"/>
      <c r="P3" s="483"/>
      <c r="Q3" s="484"/>
      <c r="R3" s="351">
        <v>1</v>
      </c>
    </row>
    <row r="4" spans="1:22" s="247" customFormat="1" ht="22.5" x14ac:dyDescent="0.3">
      <c r="A4" s="1126" t="s">
        <v>751</v>
      </c>
      <c r="B4" s="1126"/>
      <c r="C4" s="1126"/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6"/>
      <c r="Q4" s="1126"/>
      <c r="R4" s="351">
        <v>1</v>
      </c>
    </row>
    <row r="5" spans="1:22" ht="22.5" x14ac:dyDescent="0.3">
      <c r="A5" s="1146" t="s">
        <v>1069</v>
      </c>
      <c r="B5" s="1146"/>
      <c r="C5" s="1146"/>
      <c r="D5" s="1146"/>
      <c r="E5" s="1146"/>
      <c r="F5" s="1146"/>
      <c r="G5" s="1146"/>
      <c r="H5" s="1146"/>
      <c r="I5" s="1146"/>
      <c r="J5" s="1146"/>
      <c r="K5" s="1146"/>
      <c r="L5" s="1146"/>
      <c r="M5" s="1146"/>
      <c r="N5" s="1146"/>
      <c r="O5" s="1146"/>
      <c r="P5" s="1146"/>
      <c r="Q5" s="1146"/>
      <c r="R5" s="351">
        <v>1</v>
      </c>
    </row>
    <row r="6" spans="1:22" ht="22.5" hidden="1" x14ac:dyDescent="0.3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</row>
    <row r="7" spans="1:22" ht="23.25" x14ac:dyDescent="0.35">
      <c r="A7" s="1124" t="s">
        <v>860</v>
      </c>
      <c r="B7" s="1124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351">
        <v>1</v>
      </c>
    </row>
    <row r="8" spans="1:22" ht="23.25" x14ac:dyDescent="0.35">
      <c r="A8" s="1125" t="s">
        <v>861</v>
      </c>
      <c r="B8" s="1125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351">
        <v>1</v>
      </c>
    </row>
    <row r="9" spans="1:22" ht="16.5" x14ac:dyDescent="0.25">
      <c r="A9" s="355"/>
      <c r="B9" s="355"/>
      <c r="C9" s="355"/>
      <c r="D9" s="356"/>
      <c r="E9" s="356"/>
      <c r="F9" s="356"/>
      <c r="G9" s="356"/>
      <c r="H9" s="356"/>
      <c r="I9" s="356"/>
      <c r="J9" s="356"/>
      <c r="K9" s="356"/>
      <c r="L9" s="353"/>
      <c r="M9" s="353"/>
      <c r="N9" s="356"/>
      <c r="O9" s="353"/>
      <c r="P9" s="351"/>
      <c r="Q9" s="357" t="s">
        <v>739</v>
      </c>
      <c r="R9" s="358">
        <v>1</v>
      </c>
    </row>
    <row r="10" spans="1:22" ht="16.5" x14ac:dyDescent="0.2">
      <c r="A10" s="1133" t="s">
        <v>905</v>
      </c>
      <c r="B10" s="1133" t="s">
        <v>906</v>
      </c>
      <c r="C10" s="1133" t="s">
        <v>752</v>
      </c>
      <c r="D10" s="1136" t="s">
        <v>907</v>
      </c>
      <c r="E10" s="1129" t="s">
        <v>55</v>
      </c>
      <c r="F10" s="1129"/>
      <c r="G10" s="1129"/>
      <c r="H10" s="1129"/>
      <c r="I10" s="1129"/>
      <c r="J10" s="1129" t="s">
        <v>56</v>
      </c>
      <c r="K10" s="1129"/>
      <c r="L10" s="1129"/>
      <c r="M10" s="1129"/>
      <c r="N10" s="1129"/>
      <c r="O10" s="1144"/>
      <c r="P10" s="1145"/>
      <c r="Q10" s="1141" t="s">
        <v>57</v>
      </c>
      <c r="R10" s="359">
        <v>1</v>
      </c>
    </row>
    <row r="11" spans="1:22" ht="16.5" x14ac:dyDescent="0.2">
      <c r="A11" s="1134"/>
      <c r="B11" s="1134"/>
      <c r="C11" s="1134"/>
      <c r="D11" s="1137"/>
      <c r="E11" s="1130" t="s">
        <v>746</v>
      </c>
      <c r="F11" s="1130" t="s">
        <v>86</v>
      </c>
      <c r="G11" s="1131" t="s">
        <v>198</v>
      </c>
      <c r="H11" s="1131"/>
      <c r="I11" s="1130" t="s">
        <v>87</v>
      </c>
      <c r="J11" s="1130" t="s">
        <v>746</v>
      </c>
      <c r="K11" s="1130" t="s">
        <v>86</v>
      </c>
      <c r="L11" s="1131" t="s">
        <v>211</v>
      </c>
      <c r="M11" s="1131"/>
      <c r="N11" s="1132" t="s">
        <v>87</v>
      </c>
      <c r="O11" s="360" t="s">
        <v>211</v>
      </c>
      <c r="P11" s="361"/>
      <c r="Q11" s="1142"/>
      <c r="R11" s="359">
        <v>1</v>
      </c>
    </row>
    <row r="12" spans="1:22" ht="16.5" x14ac:dyDescent="0.2">
      <c r="A12" s="1134"/>
      <c r="B12" s="1134"/>
      <c r="C12" s="1134"/>
      <c r="D12" s="1137"/>
      <c r="E12" s="1130"/>
      <c r="F12" s="1130"/>
      <c r="G12" s="1131"/>
      <c r="H12" s="1131"/>
      <c r="I12" s="1130"/>
      <c r="J12" s="1130"/>
      <c r="K12" s="1130"/>
      <c r="L12" s="1131"/>
      <c r="M12" s="1131"/>
      <c r="N12" s="1130"/>
      <c r="O12" s="1143" t="s">
        <v>212</v>
      </c>
      <c r="P12" s="362" t="s">
        <v>211</v>
      </c>
      <c r="Q12" s="1141"/>
      <c r="R12" s="359">
        <v>1</v>
      </c>
    </row>
    <row r="13" spans="1:22" x14ac:dyDescent="0.2">
      <c r="A13" s="1134"/>
      <c r="B13" s="1134"/>
      <c r="C13" s="1134"/>
      <c r="D13" s="1137"/>
      <c r="E13" s="1130"/>
      <c r="F13" s="1130"/>
      <c r="G13" s="1130" t="s">
        <v>202</v>
      </c>
      <c r="H13" s="1130" t="s">
        <v>179</v>
      </c>
      <c r="I13" s="1130"/>
      <c r="J13" s="1130"/>
      <c r="K13" s="1130"/>
      <c r="L13" s="1130" t="s">
        <v>202</v>
      </c>
      <c r="M13" s="1130" t="s">
        <v>179</v>
      </c>
      <c r="N13" s="1130"/>
      <c r="O13" s="1130"/>
      <c r="P13" s="1127" t="s">
        <v>115</v>
      </c>
      <c r="Q13" s="1141"/>
      <c r="R13" s="359">
        <v>1</v>
      </c>
    </row>
    <row r="14" spans="1:22" x14ac:dyDescent="0.2">
      <c r="A14" s="1134"/>
      <c r="B14" s="1134"/>
      <c r="C14" s="1134"/>
      <c r="D14" s="1137"/>
      <c r="E14" s="1130"/>
      <c r="F14" s="1130"/>
      <c r="G14" s="1130"/>
      <c r="H14" s="1130"/>
      <c r="I14" s="1130"/>
      <c r="J14" s="1130"/>
      <c r="K14" s="1130"/>
      <c r="L14" s="1130"/>
      <c r="M14" s="1130"/>
      <c r="N14" s="1130"/>
      <c r="O14" s="1130"/>
      <c r="P14" s="1127"/>
      <c r="Q14" s="1141"/>
      <c r="R14" s="359">
        <v>1</v>
      </c>
    </row>
    <row r="15" spans="1:22" ht="133.9" customHeight="1" x14ac:dyDescent="0.2">
      <c r="A15" s="1135"/>
      <c r="B15" s="1135"/>
      <c r="C15" s="1135"/>
      <c r="D15" s="1138"/>
      <c r="E15" s="1130"/>
      <c r="F15" s="1130"/>
      <c r="G15" s="1130"/>
      <c r="H15" s="1130"/>
      <c r="I15" s="1130"/>
      <c r="J15" s="1130"/>
      <c r="K15" s="1130"/>
      <c r="L15" s="1130"/>
      <c r="M15" s="1130"/>
      <c r="N15" s="1130"/>
      <c r="O15" s="1130"/>
      <c r="P15" s="1128"/>
      <c r="Q15" s="1141"/>
      <c r="R15" s="359">
        <v>1</v>
      </c>
    </row>
    <row r="16" spans="1:22" ht="15.75" x14ac:dyDescent="0.25">
      <c r="A16" s="620" t="s">
        <v>290</v>
      </c>
      <c r="B16" s="620" t="s">
        <v>291</v>
      </c>
      <c r="C16" s="620" t="s">
        <v>292</v>
      </c>
      <c r="D16" s="621">
        <v>4</v>
      </c>
      <c r="E16" s="621">
        <v>5</v>
      </c>
      <c r="F16" s="621">
        <v>6</v>
      </c>
      <c r="G16" s="621">
        <v>7</v>
      </c>
      <c r="H16" s="621">
        <v>8</v>
      </c>
      <c r="I16" s="621">
        <v>9</v>
      </c>
      <c r="J16" s="621">
        <v>10</v>
      </c>
      <c r="K16" s="621">
        <v>11</v>
      </c>
      <c r="L16" s="621">
        <v>12</v>
      </c>
      <c r="M16" s="621">
        <v>13</v>
      </c>
      <c r="N16" s="621">
        <v>14</v>
      </c>
      <c r="O16" s="621">
        <v>15</v>
      </c>
      <c r="P16" s="622">
        <v>16</v>
      </c>
      <c r="Q16" s="621">
        <v>17</v>
      </c>
      <c r="R16" s="363">
        <f>+E16+J16</f>
        <v>15</v>
      </c>
      <c r="T16" s="364">
        <f>P16-O16</f>
        <v>1</v>
      </c>
      <c r="U16" s="364"/>
      <c r="V16" s="364">
        <f>O16-N16</f>
        <v>1</v>
      </c>
    </row>
    <row r="17" spans="1:22" s="366" customFormat="1" ht="15.75" x14ac:dyDescent="0.25">
      <c r="A17" s="375" t="s">
        <v>72</v>
      </c>
      <c r="B17" s="375"/>
      <c r="C17" s="375"/>
      <c r="D17" s="376" t="s">
        <v>49</v>
      </c>
      <c r="E17" s="977">
        <f>SUM(E19:E29)</f>
        <v>41855900</v>
      </c>
      <c r="F17" s="977">
        <f t="shared" ref="F17:Q17" si="0">SUM(F19:F29)</f>
        <v>41855900</v>
      </c>
      <c r="G17" s="977">
        <f t="shared" si="0"/>
        <v>18566300</v>
      </c>
      <c r="H17" s="977">
        <f t="shared" si="0"/>
        <v>1080500</v>
      </c>
      <c r="I17" s="977">
        <f t="shared" si="0"/>
        <v>0</v>
      </c>
      <c r="J17" s="977">
        <f t="shared" si="0"/>
        <v>808400</v>
      </c>
      <c r="K17" s="977">
        <f t="shared" si="0"/>
        <v>300000</v>
      </c>
      <c r="L17" s="977">
        <f t="shared" si="0"/>
        <v>0</v>
      </c>
      <c r="M17" s="977">
        <f t="shared" si="0"/>
        <v>0</v>
      </c>
      <c r="N17" s="977">
        <f t="shared" si="0"/>
        <v>508400</v>
      </c>
      <c r="O17" s="977">
        <f t="shared" si="0"/>
        <v>0</v>
      </c>
      <c r="P17" s="977">
        <f t="shared" si="0"/>
        <v>0</v>
      </c>
      <c r="Q17" s="977">
        <f t="shared" si="0"/>
        <v>42664300</v>
      </c>
      <c r="R17" s="363">
        <f t="shared" ref="R17:R97" si="1">+E17+J17</f>
        <v>42664300</v>
      </c>
      <c r="S17" s="365">
        <f>R17-Q17</f>
        <v>0</v>
      </c>
      <c r="T17" s="364">
        <f>P17-O17</f>
        <v>0</v>
      </c>
      <c r="U17" s="364"/>
      <c r="V17" s="364">
        <f>O17-N17</f>
        <v>-508400</v>
      </c>
    </row>
    <row r="18" spans="1:22" s="366" customFormat="1" ht="15.75" x14ac:dyDescent="0.25">
      <c r="A18" s="375" t="s">
        <v>73</v>
      </c>
      <c r="B18" s="375"/>
      <c r="C18" s="375"/>
      <c r="D18" s="376" t="s">
        <v>49</v>
      </c>
      <c r="E18" s="977">
        <f>E19+E22+E26+E28+E20+E29+E24+E23+E25+E27+E21</f>
        <v>41855900</v>
      </c>
      <c r="F18" s="977">
        <f t="shared" ref="F18:Q18" si="2">F19+F22+F26+F28+F20+F29+F24+F23+F25+F27+F21</f>
        <v>41855900</v>
      </c>
      <c r="G18" s="977">
        <f t="shared" si="2"/>
        <v>18566300</v>
      </c>
      <c r="H18" s="977">
        <f t="shared" si="2"/>
        <v>1080500</v>
      </c>
      <c r="I18" s="977">
        <f t="shared" si="2"/>
        <v>0</v>
      </c>
      <c r="J18" s="977">
        <f t="shared" si="2"/>
        <v>808400</v>
      </c>
      <c r="K18" s="977">
        <f t="shared" si="2"/>
        <v>300000</v>
      </c>
      <c r="L18" s="977">
        <f t="shared" si="2"/>
        <v>0</v>
      </c>
      <c r="M18" s="977">
        <f t="shared" si="2"/>
        <v>0</v>
      </c>
      <c r="N18" s="977">
        <f t="shared" si="2"/>
        <v>508400</v>
      </c>
      <c r="O18" s="977">
        <f t="shared" si="2"/>
        <v>0</v>
      </c>
      <c r="P18" s="977">
        <f t="shared" si="2"/>
        <v>0</v>
      </c>
      <c r="Q18" s="977">
        <f t="shared" si="2"/>
        <v>42664300</v>
      </c>
      <c r="R18" s="363">
        <f t="shared" si="1"/>
        <v>42664300</v>
      </c>
      <c r="S18" s="365">
        <f t="shared" ref="S18:S96" si="3">R18-Q18</f>
        <v>0</v>
      </c>
      <c r="T18" s="364">
        <f t="shared" ref="T18:T98" si="4">P18-O18</f>
        <v>0</v>
      </c>
      <c r="U18" s="364"/>
      <c r="V18" s="364">
        <f t="shared" ref="V18:V96" si="5">O18-N18</f>
        <v>-508400</v>
      </c>
    </row>
    <row r="19" spans="1:22" s="368" customFormat="1" ht="78.75" x14ac:dyDescent="0.25">
      <c r="A19" s="369" t="s">
        <v>293</v>
      </c>
      <c r="B19" s="369" t="s">
        <v>294</v>
      </c>
      <c r="C19" s="369" t="s">
        <v>8</v>
      </c>
      <c r="D19" s="374" t="s">
        <v>178</v>
      </c>
      <c r="E19" s="471">
        <f>F19+I19</f>
        <v>27509100</v>
      </c>
      <c r="F19" s="471">
        <v>27509100</v>
      </c>
      <c r="G19" s="471">
        <v>18566300</v>
      </c>
      <c r="H19" s="471">
        <v>1080500</v>
      </c>
      <c r="I19" s="471"/>
      <c r="J19" s="471">
        <f t="shared" ref="J19:J29" si="6">+K19+N19</f>
        <v>0</v>
      </c>
      <c r="K19" s="471"/>
      <c r="L19" s="471"/>
      <c r="M19" s="471"/>
      <c r="N19" s="471"/>
      <c r="O19" s="471"/>
      <c r="P19" s="471"/>
      <c r="Q19" s="471">
        <f t="shared" ref="Q19:Q28" si="7">+J19+E19</f>
        <v>27509100</v>
      </c>
      <c r="R19" s="363">
        <f t="shared" si="1"/>
        <v>27509100</v>
      </c>
      <c r="S19" s="365">
        <f t="shared" si="3"/>
        <v>0</v>
      </c>
      <c r="T19" s="364">
        <f t="shared" si="4"/>
        <v>0</v>
      </c>
      <c r="U19" s="364"/>
      <c r="V19" s="364">
        <f t="shared" si="5"/>
        <v>0</v>
      </c>
    </row>
    <row r="20" spans="1:22" s="368" customFormat="1" ht="31.5" hidden="1" x14ac:dyDescent="0.25">
      <c r="A20" s="651" t="s">
        <v>306</v>
      </c>
      <c r="B20" s="651" t="s">
        <v>11</v>
      </c>
      <c r="C20" s="651" t="s">
        <v>14</v>
      </c>
      <c r="D20" s="652" t="s">
        <v>307</v>
      </c>
      <c r="E20" s="653">
        <f>F20+I20</f>
        <v>0</v>
      </c>
      <c r="F20" s="653"/>
      <c r="G20" s="653"/>
      <c r="H20" s="653"/>
      <c r="I20" s="653"/>
      <c r="J20" s="653">
        <f>+K20+N20</f>
        <v>0</v>
      </c>
      <c r="K20" s="653"/>
      <c r="L20" s="653"/>
      <c r="M20" s="653"/>
      <c r="N20" s="653"/>
      <c r="O20" s="653"/>
      <c r="P20" s="653"/>
      <c r="Q20" s="653">
        <f t="shared" si="7"/>
        <v>0</v>
      </c>
      <c r="R20" s="363">
        <f t="shared" si="1"/>
        <v>0</v>
      </c>
      <c r="S20" s="365">
        <f t="shared" si="3"/>
        <v>0</v>
      </c>
      <c r="T20" s="364">
        <f t="shared" si="4"/>
        <v>0</v>
      </c>
      <c r="U20" s="364"/>
      <c r="V20" s="364">
        <f t="shared" si="5"/>
        <v>0</v>
      </c>
    </row>
    <row r="21" spans="1:22" s="368" customFormat="1" ht="18.75" hidden="1" x14ac:dyDescent="0.25">
      <c r="A21" s="369" t="s">
        <v>1042</v>
      </c>
      <c r="B21" s="369" t="s">
        <v>1043</v>
      </c>
      <c r="C21" s="369" t="s">
        <v>1044</v>
      </c>
      <c r="D21" s="291" t="s">
        <v>1045</v>
      </c>
      <c r="E21" s="367">
        <f>F21+I21</f>
        <v>0</v>
      </c>
      <c r="F21" s="367"/>
      <c r="G21" s="597"/>
      <c r="H21" s="597"/>
      <c r="I21" s="597"/>
      <c r="J21" s="597">
        <f>+K21+N21</f>
        <v>0</v>
      </c>
      <c r="K21" s="597"/>
      <c r="L21" s="597"/>
      <c r="M21" s="597"/>
      <c r="N21" s="597"/>
      <c r="O21" s="597"/>
      <c r="P21" s="597"/>
      <c r="Q21" s="597">
        <f>+J21+E21</f>
        <v>0</v>
      </c>
      <c r="R21" s="363">
        <f t="shared" si="1"/>
        <v>0</v>
      </c>
      <c r="S21" s="365"/>
      <c r="T21" s="364"/>
      <c r="U21" s="364"/>
      <c r="V21" s="364"/>
    </row>
    <row r="22" spans="1:22" s="368" customFormat="1" ht="31.5" x14ac:dyDescent="0.25">
      <c r="A22" s="369" t="s">
        <v>296</v>
      </c>
      <c r="B22" s="369">
        <v>3242</v>
      </c>
      <c r="C22" s="369">
        <v>1090</v>
      </c>
      <c r="D22" s="374" t="s">
        <v>295</v>
      </c>
      <c r="E22" s="471">
        <f t="shared" ref="E22:E35" si="8">F22+I22</f>
        <v>12030000</v>
      </c>
      <c r="F22" s="471">
        <v>12030000</v>
      </c>
      <c r="G22" s="471"/>
      <c r="H22" s="471"/>
      <c r="I22" s="471"/>
      <c r="J22" s="471">
        <f t="shared" si="6"/>
        <v>0</v>
      </c>
      <c r="K22" s="471"/>
      <c r="L22" s="471"/>
      <c r="M22" s="471"/>
      <c r="N22" s="471"/>
      <c r="O22" s="471"/>
      <c r="P22" s="471"/>
      <c r="Q22" s="471">
        <f t="shared" si="7"/>
        <v>12030000</v>
      </c>
      <c r="R22" s="363">
        <f t="shared" si="1"/>
        <v>12030000</v>
      </c>
      <c r="S22" s="365">
        <f t="shared" si="3"/>
        <v>0</v>
      </c>
      <c r="T22" s="364">
        <f t="shared" si="4"/>
        <v>0</v>
      </c>
      <c r="U22" s="364"/>
      <c r="V22" s="364">
        <f t="shared" si="5"/>
        <v>0</v>
      </c>
    </row>
    <row r="23" spans="1:22" s="280" customFormat="1" ht="63" hidden="1" x14ac:dyDescent="0.25">
      <c r="A23" s="615" t="s">
        <v>575</v>
      </c>
      <c r="B23" s="615" t="s">
        <v>576</v>
      </c>
      <c r="C23" s="615" t="s">
        <v>577</v>
      </c>
      <c r="D23" s="618" t="s">
        <v>578</v>
      </c>
      <c r="E23" s="654">
        <f t="shared" si="8"/>
        <v>0</v>
      </c>
      <c r="F23" s="655"/>
      <c r="G23" s="655"/>
      <c r="H23" s="655"/>
      <c r="I23" s="655"/>
      <c r="J23" s="655">
        <f t="shared" si="6"/>
        <v>0</v>
      </c>
      <c r="K23" s="655"/>
      <c r="L23" s="655"/>
      <c r="M23" s="655"/>
      <c r="N23" s="655"/>
      <c r="O23" s="655"/>
      <c r="P23" s="655"/>
      <c r="Q23" s="655">
        <f t="shared" si="7"/>
        <v>0</v>
      </c>
      <c r="R23" s="363">
        <f t="shared" si="1"/>
        <v>0</v>
      </c>
      <c r="S23" s="278">
        <f t="shared" si="3"/>
        <v>0</v>
      </c>
      <c r="T23" s="364">
        <f t="shared" si="4"/>
        <v>0</v>
      </c>
      <c r="U23" s="279"/>
      <c r="V23" s="364">
        <f t="shared" si="5"/>
        <v>0</v>
      </c>
    </row>
    <row r="24" spans="1:22" s="281" customFormat="1" ht="31.5" hidden="1" x14ac:dyDescent="0.25">
      <c r="A24" s="40" t="s">
        <v>298</v>
      </c>
      <c r="B24" s="40" t="s">
        <v>297</v>
      </c>
      <c r="C24" s="40" t="s">
        <v>226</v>
      </c>
      <c r="D24" s="38" t="s">
        <v>930</v>
      </c>
      <c r="E24" s="198">
        <f t="shared" si="8"/>
        <v>0</v>
      </c>
      <c r="F24" s="198"/>
      <c r="G24" s="198"/>
      <c r="H24" s="198"/>
      <c r="I24" s="198"/>
      <c r="J24" s="198">
        <f t="shared" si="6"/>
        <v>0</v>
      </c>
      <c r="K24" s="198"/>
      <c r="L24" s="198"/>
      <c r="M24" s="198"/>
      <c r="N24" s="198"/>
      <c r="O24" s="198"/>
      <c r="P24" s="198"/>
      <c r="Q24" s="198">
        <f t="shared" si="7"/>
        <v>0</v>
      </c>
      <c r="R24" s="363">
        <f t="shared" si="1"/>
        <v>0</v>
      </c>
      <c r="S24" s="278">
        <f t="shared" si="3"/>
        <v>0</v>
      </c>
      <c r="T24" s="364">
        <f t="shared" si="4"/>
        <v>0</v>
      </c>
      <c r="U24" s="279"/>
      <c r="V24" s="364">
        <f t="shared" si="5"/>
        <v>0</v>
      </c>
    </row>
    <row r="25" spans="1:22" s="247" customFormat="1" ht="31.5" hidden="1" x14ac:dyDescent="0.25">
      <c r="A25" s="40" t="s">
        <v>719</v>
      </c>
      <c r="B25" s="40" t="s">
        <v>477</v>
      </c>
      <c r="C25" s="40" t="s">
        <v>226</v>
      </c>
      <c r="D25" s="38" t="s">
        <v>123</v>
      </c>
      <c r="E25" s="198">
        <f t="shared" si="8"/>
        <v>0</v>
      </c>
      <c r="F25" s="47"/>
      <c r="G25" s="47"/>
      <c r="H25" s="47"/>
      <c r="I25" s="47"/>
      <c r="J25" s="198">
        <f t="shared" si="6"/>
        <v>0</v>
      </c>
      <c r="K25" s="47"/>
      <c r="L25" s="47"/>
      <c r="M25" s="47"/>
      <c r="N25" s="47"/>
      <c r="O25" s="47"/>
      <c r="P25" s="47"/>
      <c r="Q25" s="198">
        <f t="shared" si="7"/>
        <v>0</v>
      </c>
      <c r="R25" s="363">
        <f t="shared" si="1"/>
        <v>0</v>
      </c>
      <c r="S25" s="159"/>
      <c r="T25" s="364">
        <f t="shared" si="4"/>
        <v>0</v>
      </c>
      <c r="U25" s="279"/>
      <c r="V25" s="364">
        <f t="shared" si="5"/>
        <v>0</v>
      </c>
    </row>
    <row r="26" spans="1:22" s="171" customFormat="1" ht="31.5" hidden="1" x14ac:dyDescent="0.25">
      <c r="A26" s="656" t="s">
        <v>300</v>
      </c>
      <c r="B26" s="656" t="s">
        <v>301</v>
      </c>
      <c r="C26" s="656" t="s">
        <v>10</v>
      </c>
      <c r="D26" s="657" t="s">
        <v>77</v>
      </c>
      <c r="E26" s="658">
        <f t="shared" si="8"/>
        <v>0</v>
      </c>
      <c r="F26" s="658"/>
      <c r="G26" s="658"/>
      <c r="H26" s="658"/>
      <c r="I26" s="658"/>
      <c r="J26" s="658">
        <f t="shared" si="6"/>
        <v>0</v>
      </c>
      <c r="K26" s="658"/>
      <c r="L26" s="658"/>
      <c r="M26" s="658"/>
      <c r="N26" s="658"/>
      <c r="O26" s="658"/>
      <c r="P26" s="658"/>
      <c r="Q26" s="658">
        <f t="shared" si="7"/>
        <v>0</v>
      </c>
      <c r="R26" s="363">
        <f t="shared" si="1"/>
        <v>0</v>
      </c>
      <c r="S26" s="159">
        <f t="shared" si="3"/>
        <v>0</v>
      </c>
      <c r="T26" s="364">
        <f t="shared" si="4"/>
        <v>0</v>
      </c>
      <c r="U26" s="279"/>
      <c r="V26" s="364">
        <f t="shared" si="5"/>
        <v>0</v>
      </c>
    </row>
    <row r="27" spans="1:22" s="552" customFormat="1" ht="15.75" hidden="1" x14ac:dyDescent="0.25">
      <c r="A27" s="369" t="s">
        <v>1022</v>
      </c>
      <c r="B27" s="369" t="s">
        <v>461</v>
      </c>
      <c r="C27" s="369" t="s">
        <v>29</v>
      </c>
      <c r="D27" s="374" t="s">
        <v>78</v>
      </c>
      <c r="E27" s="394">
        <f t="shared" si="8"/>
        <v>0</v>
      </c>
      <c r="F27" s="394"/>
      <c r="G27" s="394"/>
      <c r="H27" s="394"/>
      <c r="I27" s="394"/>
      <c r="J27" s="394">
        <f t="shared" si="6"/>
        <v>0</v>
      </c>
      <c r="K27" s="394"/>
      <c r="L27" s="394"/>
      <c r="M27" s="394"/>
      <c r="N27" s="394"/>
      <c r="O27" s="394"/>
      <c r="P27" s="394"/>
      <c r="Q27" s="367">
        <f>J27+E27</f>
        <v>0</v>
      </c>
      <c r="R27" s="363">
        <f t="shared" si="1"/>
        <v>0</v>
      </c>
      <c r="S27" s="385">
        <f t="shared" si="3"/>
        <v>0</v>
      </c>
      <c r="T27" s="364">
        <f t="shared" si="4"/>
        <v>0</v>
      </c>
      <c r="U27" s="364"/>
      <c r="V27" s="364">
        <f t="shared" si="5"/>
        <v>0</v>
      </c>
    </row>
    <row r="28" spans="1:22" s="368" customFormat="1" ht="15.75" x14ac:dyDescent="0.25">
      <c r="A28" s="369" t="s">
        <v>308</v>
      </c>
      <c r="B28" s="369" t="s">
        <v>309</v>
      </c>
      <c r="C28" s="369" t="s">
        <v>11</v>
      </c>
      <c r="D28" s="374" t="s">
        <v>310</v>
      </c>
      <c r="E28" s="471">
        <f>F28+I28</f>
        <v>2316800</v>
      </c>
      <c r="F28" s="471">
        <v>2316800</v>
      </c>
      <c r="G28" s="471"/>
      <c r="H28" s="471"/>
      <c r="I28" s="471"/>
      <c r="J28" s="471">
        <f>+K28+N28</f>
        <v>808400</v>
      </c>
      <c r="K28" s="471">
        <v>300000</v>
      </c>
      <c r="L28" s="471"/>
      <c r="M28" s="471"/>
      <c r="N28" s="471">
        <v>508400</v>
      </c>
      <c r="O28" s="471"/>
      <c r="P28" s="471"/>
      <c r="Q28" s="471">
        <f t="shared" si="7"/>
        <v>3125200</v>
      </c>
      <c r="R28" s="363">
        <f t="shared" si="1"/>
        <v>3125200</v>
      </c>
      <c r="S28" s="365">
        <f t="shared" si="3"/>
        <v>0</v>
      </c>
      <c r="T28" s="364">
        <f t="shared" si="4"/>
        <v>0</v>
      </c>
      <c r="U28" s="364"/>
      <c r="V28" s="364">
        <f t="shared" si="5"/>
        <v>-508400</v>
      </c>
    </row>
    <row r="29" spans="1:22" s="280" customFormat="1" ht="63" hidden="1" x14ac:dyDescent="0.25">
      <c r="A29" s="615" t="s">
        <v>303</v>
      </c>
      <c r="B29" s="615" t="s">
        <v>304</v>
      </c>
      <c r="C29" s="615" t="s">
        <v>11</v>
      </c>
      <c r="D29" s="659" t="s">
        <v>305</v>
      </c>
      <c r="E29" s="658">
        <f t="shared" si="8"/>
        <v>0</v>
      </c>
      <c r="F29" s="658"/>
      <c r="G29" s="660"/>
      <c r="H29" s="660"/>
      <c r="I29" s="660"/>
      <c r="J29" s="658">
        <f t="shared" si="6"/>
        <v>0</v>
      </c>
      <c r="K29" s="660"/>
      <c r="L29" s="660"/>
      <c r="M29" s="660"/>
      <c r="N29" s="660"/>
      <c r="O29" s="660"/>
      <c r="P29" s="660"/>
      <c r="Q29" s="658">
        <f>+J29+F29</f>
        <v>0</v>
      </c>
      <c r="R29" s="363">
        <f t="shared" si="1"/>
        <v>0</v>
      </c>
      <c r="S29" s="278">
        <f t="shared" si="3"/>
        <v>0</v>
      </c>
      <c r="T29" s="364">
        <f t="shared" si="4"/>
        <v>0</v>
      </c>
      <c r="U29" s="279"/>
      <c r="V29" s="364">
        <f t="shared" si="5"/>
        <v>0</v>
      </c>
    </row>
    <row r="30" spans="1:22" s="377" customFormat="1" ht="31.5" x14ac:dyDescent="0.25">
      <c r="A30" s="375" t="s">
        <v>312</v>
      </c>
      <c r="B30" s="375"/>
      <c r="C30" s="375"/>
      <c r="D30" s="376" t="s">
        <v>50</v>
      </c>
      <c r="E30" s="977">
        <f>SUM(E32:E35)</f>
        <v>3518600</v>
      </c>
      <c r="F30" s="977">
        <f t="shared" ref="F30:P30" si="9">SUM(F32:F35)</f>
        <v>3518600</v>
      </c>
      <c r="G30" s="977">
        <f t="shared" si="9"/>
        <v>1745000</v>
      </c>
      <c r="H30" s="977">
        <f t="shared" si="9"/>
        <v>143800</v>
      </c>
      <c r="I30" s="977">
        <f t="shared" si="9"/>
        <v>0</v>
      </c>
      <c r="J30" s="977">
        <f t="shared" si="9"/>
        <v>205400</v>
      </c>
      <c r="K30" s="977">
        <f t="shared" si="9"/>
        <v>205400</v>
      </c>
      <c r="L30" s="977">
        <f t="shared" si="9"/>
        <v>140000</v>
      </c>
      <c r="M30" s="977">
        <f t="shared" si="9"/>
        <v>0</v>
      </c>
      <c r="N30" s="977">
        <f t="shared" si="9"/>
        <v>0</v>
      </c>
      <c r="O30" s="977">
        <f t="shared" si="9"/>
        <v>0</v>
      </c>
      <c r="P30" s="977">
        <f t="shared" si="9"/>
        <v>0</v>
      </c>
      <c r="Q30" s="977">
        <f>SUM(Q32:Q35)</f>
        <v>3724000</v>
      </c>
      <c r="R30" s="363">
        <f t="shared" si="1"/>
        <v>3724000</v>
      </c>
      <c r="S30" s="365">
        <f t="shared" si="3"/>
        <v>0</v>
      </c>
      <c r="T30" s="364">
        <f t="shared" si="4"/>
        <v>0</v>
      </c>
      <c r="U30" s="364"/>
      <c r="V30" s="364">
        <f t="shared" si="5"/>
        <v>0</v>
      </c>
    </row>
    <row r="31" spans="1:22" s="377" customFormat="1" ht="31.5" x14ac:dyDescent="0.25">
      <c r="A31" s="375" t="s">
        <v>313</v>
      </c>
      <c r="B31" s="375"/>
      <c r="C31" s="375"/>
      <c r="D31" s="376" t="s">
        <v>50</v>
      </c>
      <c r="E31" s="977">
        <f>E32+E33+E35+E34</f>
        <v>3518600</v>
      </c>
      <c r="F31" s="977">
        <f t="shared" ref="F31:P31" si="10">F32+F33+F35+F34</f>
        <v>3518600</v>
      </c>
      <c r="G31" s="977">
        <f t="shared" si="10"/>
        <v>1745000</v>
      </c>
      <c r="H31" s="977">
        <f t="shared" si="10"/>
        <v>143800</v>
      </c>
      <c r="I31" s="977">
        <f t="shared" si="10"/>
        <v>0</v>
      </c>
      <c r="J31" s="977">
        <f t="shared" si="10"/>
        <v>205400</v>
      </c>
      <c r="K31" s="977">
        <f t="shared" si="10"/>
        <v>205400</v>
      </c>
      <c r="L31" s="977">
        <f t="shared" si="10"/>
        <v>140000</v>
      </c>
      <c r="M31" s="977">
        <f t="shared" si="10"/>
        <v>0</v>
      </c>
      <c r="N31" s="977">
        <f t="shared" si="10"/>
        <v>0</v>
      </c>
      <c r="O31" s="977">
        <f t="shared" si="10"/>
        <v>0</v>
      </c>
      <c r="P31" s="977">
        <f t="shared" si="10"/>
        <v>0</v>
      </c>
      <c r="Q31" s="977">
        <f>Q32+Q33+Q35+Q34</f>
        <v>3724000</v>
      </c>
      <c r="R31" s="363">
        <f t="shared" si="1"/>
        <v>3724000</v>
      </c>
      <c r="S31" s="365">
        <f t="shared" si="3"/>
        <v>0</v>
      </c>
      <c r="T31" s="364">
        <f t="shared" si="4"/>
        <v>0</v>
      </c>
      <c r="U31" s="364"/>
      <c r="V31" s="364">
        <f t="shared" si="5"/>
        <v>0</v>
      </c>
    </row>
    <row r="32" spans="1:22" s="368" customFormat="1" ht="31.5" x14ac:dyDescent="0.25">
      <c r="A32" s="369" t="s">
        <v>1229</v>
      </c>
      <c r="B32" s="369" t="s">
        <v>23</v>
      </c>
      <c r="C32" s="369" t="s">
        <v>13</v>
      </c>
      <c r="D32" s="374" t="s">
        <v>311</v>
      </c>
      <c r="E32" s="471">
        <f t="shared" si="8"/>
        <v>2630700</v>
      </c>
      <c r="F32" s="471">
        <v>2630700</v>
      </c>
      <c r="G32" s="471">
        <v>1745000</v>
      </c>
      <c r="H32" s="471">
        <v>143800</v>
      </c>
      <c r="I32" s="471"/>
      <c r="J32" s="471">
        <f>+K32+N32</f>
        <v>205400</v>
      </c>
      <c r="K32" s="471">
        <v>205400</v>
      </c>
      <c r="L32" s="471">
        <v>140000</v>
      </c>
      <c r="M32" s="471"/>
      <c r="N32" s="471"/>
      <c r="O32" s="471"/>
      <c r="P32" s="471"/>
      <c r="Q32" s="471">
        <f>+J32+E32</f>
        <v>2836100</v>
      </c>
      <c r="R32" s="363">
        <f t="shared" si="1"/>
        <v>2836100</v>
      </c>
      <c r="S32" s="365">
        <f t="shared" si="3"/>
        <v>0</v>
      </c>
      <c r="T32" s="364">
        <f t="shared" si="4"/>
        <v>0</v>
      </c>
      <c r="U32" s="364"/>
      <c r="V32" s="364">
        <f t="shared" si="5"/>
        <v>0</v>
      </c>
    </row>
    <row r="33" spans="1:22" s="368" customFormat="1" ht="31.5" x14ac:dyDescent="0.25">
      <c r="A33" s="369" t="s">
        <v>315</v>
      </c>
      <c r="B33" s="369" t="s">
        <v>11</v>
      </c>
      <c r="C33" s="369" t="s">
        <v>14</v>
      </c>
      <c r="D33" s="370" t="s">
        <v>307</v>
      </c>
      <c r="E33" s="471">
        <f>F33+I33</f>
        <v>887900</v>
      </c>
      <c r="F33" s="471">
        <v>887900</v>
      </c>
      <c r="G33" s="471"/>
      <c r="H33" s="471"/>
      <c r="I33" s="471"/>
      <c r="J33" s="471">
        <f>+K33+N33</f>
        <v>0</v>
      </c>
      <c r="K33" s="471"/>
      <c r="L33" s="471"/>
      <c r="M33" s="471"/>
      <c r="N33" s="471"/>
      <c r="O33" s="471"/>
      <c r="P33" s="471"/>
      <c r="Q33" s="471">
        <f>+J33+E33</f>
        <v>887900</v>
      </c>
      <c r="R33" s="363">
        <f t="shared" si="1"/>
        <v>887900</v>
      </c>
      <c r="S33" s="365">
        <f t="shared" si="3"/>
        <v>0</v>
      </c>
      <c r="T33" s="364">
        <f t="shared" si="4"/>
        <v>0</v>
      </c>
      <c r="U33" s="364"/>
      <c r="V33" s="364">
        <f t="shared" si="5"/>
        <v>0</v>
      </c>
    </row>
    <row r="34" spans="1:22" s="368" customFormat="1" ht="31.5" hidden="1" x14ac:dyDescent="0.25">
      <c r="A34" s="661" t="s">
        <v>847</v>
      </c>
      <c r="B34" s="661" t="s">
        <v>477</v>
      </c>
      <c r="C34" s="661" t="s">
        <v>226</v>
      </c>
      <c r="D34" s="662" t="s">
        <v>123</v>
      </c>
      <c r="E34" s="663">
        <f>F34+I34</f>
        <v>0</v>
      </c>
      <c r="F34" s="663"/>
      <c r="G34" s="663"/>
      <c r="H34" s="663"/>
      <c r="I34" s="663"/>
      <c r="J34" s="663">
        <f>+K34+N34</f>
        <v>0</v>
      </c>
      <c r="K34" s="663"/>
      <c r="L34" s="663"/>
      <c r="M34" s="663"/>
      <c r="N34" s="663"/>
      <c r="O34" s="663"/>
      <c r="P34" s="663"/>
      <c r="Q34" s="663">
        <f>+J34+E34</f>
        <v>0</v>
      </c>
      <c r="R34" s="363">
        <f t="shared" si="1"/>
        <v>0</v>
      </c>
      <c r="S34" s="365"/>
      <c r="T34" s="364">
        <f t="shared" si="4"/>
        <v>0</v>
      </c>
      <c r="U34" s="364"/>
      <c r="V34" s="364">
        <f t="shared" si="5"/>
        <v>0</v>
      </c>
    </row>
    <row r="35" spans="1:22" s="280" customFormat="1" ht="63" hidden="1" x14ac:dyDescent="0.25">
      <c r="A35" s="155" t="s">
        <v>316</v>
      </c>
      <c r="B35" s="155" t="s">
        <v>304</v>
      </c>
      <c r="C35" s="155" t="s">
        <v>11</v>
      </c>
      <c r="D35" s="626" t="s">
        <v>305</v>
      </c>
      <c r="E35" s="140">
        <f t="shared" si="8"/>
        <v>0</v>
      </c>
      <c r="F35" s="140"/>
      <c r="G35" s="140"/>
      <c r="H35" s="140"/>
      <c r="I35" s="140"/>
      <c r="J35" s="140">
        <f>+K35+N35</f>
        <v>0</v>
      </c>
      <c r="K35" s="140"/>
      <c r="L35" s="140"/>
      <c r="M35" s="140"/>
      <c r="N35" s="140"/>
      <c r="O35" s="140"/>
      <c r="P35" s="140"/>
      <c r="Q35" s="140">
        <f>+J35+E35</f>
        <v>0</v>
      </c>
      <c r="R35" s="363">
        <f t="shared" si="1"/>
        <v>0</v>
      </c>
      <c r="S35" s="278">
        <f t="shared" si="3"/>
        <v>0</v>
      </c>
      <c r="T35" s="364">
        <f t="shared" si="4"/>
        <v>0</v>
      </c>
      <c r="U35" s="279"/>
      <c r="V35" s="364">
        <f t="shared" si="5"/>
        <v>0</v>
      </c>
    </row>
    <row r="36" spans="1:22" s="366" customFormat="1" ht="47.25" x14ac:dyDescent="0.25">
      <c r="A36" s="375" t="s">
        <v>317</v>
      </c>
      <c r="B36" s="375"/>
      <c r="C36" s="375"/>
      <c r="D36" s="376" t="s">
        <v>1322</v>
      </c>
      <c r="E36" s="977">
        <f>E38+E42+E51+E52+E55+E58+E66+E67+E68+E69+E70+E71+E72+E59+E48+E47+E61+E63+E65</f>
        <v>909086577</v>
      </c>
      <c r="F36" s="977">
        <f t="shared" ref="F36:Q36" si="11">F38+F42+F51+F52+F55+F58+F66+F67+F68+F69+F70+F71+F72+F59+F48+F47+F61+F63+F65</f>
        <v>901196010</v>
      </c>
      <c r="G36" s="977">
        <f t="shared" si="11"/>
        <v>390065300</v>
      </c>
      <c r="H36" s="977">
        <f t="shared" si="11"/>
        <v>49231600</v>
      </c>
      <c r="I36" s="977">
        <f t="shared" si="11"/>
        <v>7890567</v>
      </c>
      <c r="J36" s="977">
        <f t="shared" si="11"/>
        <v>110840692</v>
      </c>
      <c r="K36" s="977">
        <f t="shared" si="11"/>
        <v>54507056</v>
      </c>
      <c r="L36" s="977">
        <f t="shared" si="11"/>
        <v>4515857</v>
      </c>
      <c r="M36" s="977">
        <f t="shared" si="11"/>
        <v>2415431</v>
      </c>
      <c r="N36" s="977">
        <f t="shared" si="11"/>
        <v>56333636</v>
      </c>
      <c r="O36" s="977">
        <f t="shared" si="11"/>
        <v>55916936</v>
      </c>
      <c r="P36" s="977">
        <f t="shared" si="11"/>
        <v>54116936</v>
      </c>
      <c r="Q36" s="977">
        <f t="shared" si="11"/>
        <v>1019927269</v>
      </c>
      <c r="R36" s="363">
        <f t="shared" si="1"/>
        <v>1019927269</v>
      </c>
      <c r="S36" s="365">
        <f t="shared" si="3"/>
        <v>0</v>
      </c>
      <c r="T36" s="364">
        <f t="shared" si="4"/>
        <v>-1800000</v>
      </c>
      <c r="U36" s="364"/>
      <c r="V36" s="364">
        <f t="shared" si="5"/>
        <v>-416700</v>
      </c>
    </row>
    <row r="37" spans="1:22" s="366" customFormat="1" ht="47.25" x14ac:dyDescent="0.25">
      <c r="A37" s="375" t="s">
        <v>318</v>
      </c>
      <c r="B37" s="375"/>
      <c r="C37" s="375"/>
      <c r="D37" s="376" t="s">
        <v>1322</v>
      </c>
      <c r="E37" s="977">
        <f>E39+E40+E41+E43+E44+E45+E51+E53+E54+E56+E57+E58+E60+E66+E67+E68+E69+E70+E71+E72+E49+E50+E47+E62+E64+E65</f>
        <v>909086577</v>
      </c>
      <c r="F37" s="977">
        <f t="shared" ref="F37:Q37" si="12">F39+F40+F41+F43+F44+F45+F51+F53+F54+F56+F57+F58+F60+F66+F67+F68+F69+F70+F71+F72+F49+F50+F47+F62+F64+F65</f>
        <v>901196010</v>
      </c>
      <c r="G37" s="977">
        <f t="shared" si="12"/>
        <v>390065300</v>
      </c>
      <c r="H37" s="977">
        <f t="shared" si="12"/>
        <v>49231600</v>
      </c>
      <c r="I37" s="977">
        <f t="shared" si="12"/>
        <v>7890567</v>
      </c>
      <c r="J37" s="977">
        <f t="shared" si="12"/>
        <v>110840692</v>
      </c>
      <c r="K37" s="977">
        <f t="shared" si="12"/>
        <v>54507056</v>
      </c>
      <c r="L37" s="977">
        <f t="shared" si="12"/>
        <v>4515857</v>
      </c>
      <c r="M37" s="977">
        <f t="shared" si="12"/>
        <v>2415431</v>
      </c>
      <c r="N37" s="977">
        <f t="shared" si="12"/>
        <v>56333636</v>
      </c>
      <c r="O37" s="977">
        <f t="shared" si="12"/>
        <v>55916936</v>
      </c>
      <c r="P37" s="977">
        <f t="shared" si="12"/>
        <v>54116936</v>
      </c>
      <c r="Q37" s="977">
        <f t="shared" si="12"/>
        <v>1019927269</v>
      </c>
      <c r="R37" s="363">
        <f t="shared" si="1"/>
        <v>1019927269</v>
      </c>
      <c r="S37" s="365">
        <f t="shared" si="3"/>
        <v>0</v>
      </c>
      <c r="T37" s="364">
        <f t="shared" si="4"/>
        <v>-1800000</v>
      </c>
      <c r="U37" s="364"/>
      <c r="V37" s="364">
        <f t="shared" si="5"/>
        <v>-416700</v>
      </c>
    </row>
    <row r="38" spans="1:22" s="368" customFormat="1" ht="31.5" x14ac:dyDescent="0.25">
      <c r="A38" s="369" t="s">
        <v>933</v>
      </c>
      <c r="B38" s="464">
        <v>1020</v>
      </c>
      <c r="C38" s="464"/>
      <c r="D38" s="465" t="s">
        <v>1203</v>
      </c>
      <c r="E38" s="471">
        <f>F38+I38</f>
        <v>145829300</v>
      </c>
      <c r="F38" s="471">
        <f>F39+F40+F41</f>
        <v>145829300</v>
      </c>
      <c r="G38" s="471">
        <f>G39+G40+G41</f>
        <v>66923600</v>
      </c>
      <c r="H38" s="471">
        <f>H39+H40+H41</f>
        <v>24714100</v>
      </c>
      <c r="I38" s="471">
        <f>I39+I40+I41</f>
        <v>0</v>
      </c>
      <c r="J38" s="471">
        <f>+K38+N38</f>
        <v>655100</v>
      </c>
      <c r="K38" s="471">
        <f t="shared" ref="K38:P38" si="13">SUM(K39:K41)</f>
        <v>584400</v>
      </c>
      <c r="L38" s="471">
        <f t="shared" si="13"/>
        <v>67600</v>
      </c>
      <c r="M38" s="471">
        <f t="shared" si="13"/>
        <v>65000</v>
      </c>
      <c r="N38" s="471">
        <f t="shared" si="13"/>
        <v>70700</v>
      </c>
      <c r="O38" s="471">
        <f t="shared" si="13"/>
        <v>50000</v>
      </c>
      <c r="P38" s="471">
        <f t="shared" si="13"/>
        <v>50000</v>
      </c>
      <c r="Q38" s="471">
        <f>+J38+E38</f>
        <v>146484400</v>
      </c>
      <c r="R38" s="363">
        <f t="shared" si="1"/>
        <v>146484400</v>
      </c>
      <c r="S38" s="365"/>
      <c r="T38" s="364">
        <f t="shared" si="4"/>
        <v>0</v>
      </c>
      <c r="U38" s="364"/>
      <c r="V38" s="364"/>
    </row>
    <row r="39" spans="1:22" s="368" customFormat="1" ht="56.45" customHeight="1" x14ac:dyDescent="0.25">
      <c r="A39" s="369" t="s">
        <v>1205</v>
      </c>
      <c r="B39" s="836">
        <v>1021</v>
      </c>
      <c r="C39" s="838" t="s">
        <v>938</v>
      </c>
      <c r="D39" s="837" t="s">
        <v>1204</v>
      </c>
      <c r="E39" s="471">
        <f t="shared" ref="E39:E50" si="14">F39+I39</f>
        <v>30379500</v>
      </c>
      <c r="F39" s="471">
        <v>30379500</v>
      </c>
      <c r="G39" s="471">
        <v>12005700</v>
      </c>
      <c r="H39" s="471">
        <v>6809600</v>
      </c>
      <c r="I39" s="471"/>
      <c r="J39" s="471">
        <f t="shared" ref="J39:J50" si="15">+K39+N39</f>
        <v>318700</v>
      </c>
      <c r="K39" s="471">
        <v>298000</v>
      </c>
      <c r="L39" s="471"/>
      <c r="M39" s="471">
        <v>60000</v>
      </c>
      <c r="N39" s="471">
        <v>20700</v>
      </c>
      <c r="O39" s="471"/>
      <c r="P39" s="471"/>
      <c r="Q39" s="471">
        <f t="shared" ref="Q39:Q50" si="16">+J39+E39</f>
        <v>30698200</v>
      </c>
      <c r="R39" s="363">
        <f t="shared" si="1"/>
        <v>30698200</v>
      </c>
      <c r="S39" s="365"/>
      <c r="T39" s="364"/>
      <c r="U39" s="364"/>
      <c r="V39" s="364"/>
    </row>
    <row r="40" spans="1:22" s="368" customFormat="1" ht="78.75" x14ac:dyDescent="0.25">
      <c r="A40" s="369" t="s">
        <v>1206</v>
      </c>
      <c r="B40" s="836">
        <v>1022</v>
      </c>
      <c r="C40" s="838" t="s">
        <v>16</v>
      </c>
      <c r="D40" s="837" t="s">
        <v>935</v>
      </c>
      <c r="E40" s="471">
        <f t="shared" si="14"/>
        <v>91909300</v>
      </c>
      <c r="F40" s="471">
        <v>91909300</v>
      </c>
      <c r="G40" s="471">
        <v>46158700</v>
      </c>
      <c r="H40" s="471">
        <v>13235100</v>
      </c>
      <c r="I40" s="471"/>
      <c r="J40" s="199">
        <f>+K40+N40</f>
        <v>335700</v>
      </c>
      <c r="K40" s="199">
        <v>285700</v>
      </c>
      <c r="L40" s="199">
        <v>67600</v>
      </c>
      <c r="M40" s="199">
        <v>5000</v>
      </c>
      <c r="N40" s="199">
        <v>50000</v>
      </c>
      <c r="O40" s="199">
        <v>50000</v>
      </c>
      <c r="P40" s="199">
        <v>50000</v>
      </c>
      <c r="Q40" s="471">
        <f t="shared" si="16"/>
        <v>92245000</v>
      </c>
      <c r="R40" s="363">
        <f t="shared" si="1"/>
        <v>92245000</v>
      </c>
      <c r="S40" s="365"/>
      <c r="T40" s="364"/>
      <c r="U40" s="364"/>
      <c r="V40" s="364"/>
    </row>
    <row r="41" spans="1:22" s="368" customFormat="1" ht="47.25" x14ac:dyDescent="0.25">
      <c r="A41" s="369" t="s">
        <v>1207</v>
      </c>
      <c r="B41" s="836">
        <v>1023</v>
      </c>
      <c r="C41" s="838" t="s">
        <v>16</v>
      </c>
      <c r="D41" s="837" t="s">
        <v>936</v>
      </c>
      <c r="E41" s="471">
        <f t="shared" si="14"/>
        <v>23540500</v>
      </c>
      <c r="F41" s="471">
        <v>23540500</v>
      </c>
      <c r="G41" s="471">
        <v>8759200</v>
      </c>
      <c r="H41" s="471">
        <v>4669400</v>
      </c>
      <c r="I41" s="471"/>
      <c r="J41" s="471">
        <f t="shared" si="15"/>
        <v>700</v>
      </c>
      <c r="K41" s="471">
        <v>700</v>
      </c>
      <c r="L41" s="471"/>
      <c r="M41" s="471"/>
      <c r="N41" s="471"/>
      <c r="O41" s="471"/>
      <c r="P41" s="471"/>
      <c r="Q41" s="471">
        <f t="shared" si="16"/>
        <v>23541200</v>
      </c>
      <c r="R41" s="363">
        <f t="shared" si="1"/>
        <v>23541200</v>
      </c>
      <c r="S41" s="365"/>
      <c r="T41" s="364"/>
      <c r="U41" s="364"/>
      <c r="V41" s="364"/>
    </row>
    <row r="42" spans="1:22" s="280" customFormat="1" ht="31.5" x14ac:dyDescent="0.25">
      <c r="A42" s="40" t="s">
        <v>934</v>
      </c>
      <c r="B42" s="40" t="s">
        <v>136</v>
      </c>
      <c r="C42" s="40"/>
      <c r="D42" s="38" t="s">
        <v>1228</v>
      </c>
      <c r="E42" s="199">
        <f t="shared" si="14"/>
        <v>162714400</v>
      </c>
      <c r="F42" s="199">
        <f>F43+F44+F45</f>
        <v>162714400</v>
      </c>
      <c r="G42" s="199">
        <f>G43+G44+G45</f>
        <v>134132800</v>
      </c>
      <c r="H42" s="199">
        <f>H43+H44+H45</f>
        <v>0</v>
      </c>
      <c r="I42" s="199">
        <f>I43+I44+I45</f>
        <v>0</v>
      </c>
      <c r="J42" s="199">
        <f t="shared" si="15"/>
        <v>0</v>
      </c>
      <c r="K42" s="199">
        <f t="shared" ref="K42:P42" si="17">K43+K44+K45</f>
        <v>0</v>
      </c>
      <c r="L42" s="199">
        <f t="shared" si="17"/>
        <v>0</v>
      </c>
      <c r="M42" s="199">
        <f t="shared" si="17"/>
        <v>0</v>
      </c>
      <c r="N42" s="199">
        <f t="shared" si="17"/>
        <v>0</v>
      </c>
      <c r="O42" s="199">
        <f t="shared" si="17"/>
        <v>0</v>
      </c>
      <c r="P42" s="199">
        <f t="shared" si="17"/>
        <v>0</v>
      </c>
      <c r="Q42" s="199">
        <f t="shared" si="16"/>
        <v>162714400</v>
      </c>
      <c r="R42" s="363">
        <f t="shared" si="1"/>
        <v>162714400</v>
      </c>
      <c r="S42" s="278"/>
      <c r="T42" s="279">
        <f>P42-O42</f>
        <v>0</v>
      </c>
      <c r="U42" s="279"/>
      <c r="V42" s="279"/>
    </row>
    <row r="43" spans="1:22" s="368" customFormat="1" ht="31.5" x14ac:dyDescent="0.25">
      <c r="A43" s="369" t="s">
        <v>1208</v>
      </c>
      <c r="B43" s="836">
        <v>1031</v>
      </c>
      <c r="C43" s="838" t="s">
        <v>938</v>
      </c>
      <c r="D43" s="837" t="s">
        <v>1204</v>
      </c>
      <c r="E43" s="471">
        <f t="shared" si="14"/>
        <v>21922900</v>
      </c>
      <c r="F43" s="471">
        <v>21922900</v>
      </c>
      <c r="G43" s="471">
        <v>18021900</v>
      </c>
      <c r="H43" s="471"/>
      <c r="I43" s="471"/>
      <c r="J43" s="471">
        <f t="shared" si="15"/>
        <v>0</v>
      </c>
      <c r="K43" s="471"/>
      <c r="L43" s="471"/>
      <c r="M43" s="471"/>
      <c r="N43" s="471"/>
      <c r="O43" s="471"/>
      <c r="P43" s="471"/>
      <c r="Q43" s="471">
        <f t="shared" si="16"/>
        <v>21922900</v>
      </c>
      <c r="R43" s="363">
        <f t="shared" si="1"/>
        <v>21922900</v>
      </c>
      <c r="S43" s="365"/>
      <c r="T43" s="364"/>
      <c r="U43" s="364"/>
      <c r="V43" s="364"/>
    </row>
    <row r="44" spans="1:22" s="368" customFormat="1" ht="78.75" x14ac:dyDescent="0.25">
      <c r="A44" s="369" t="s">
        <v>1209</v>
      </c>
      <c r="B44" s="836">
        <v>1032</v>
      </c>
      <c r="C44" s="838" t="s">
        <v>16</v>
      </c>
      <c r="D44" s="837" t="s">
        <v>935</v>
      </c>
      <c r="E44" s="471">
        <f t="shared" si="14"/>
        <v>128813000</v>
      </c>
      <c r="F44" s="471">
        <v>128813000</v>
      </c>
      <c r="G44" s="471">
        <v>106266700</v>
      </c>
      <c r="H44" s="471"/>
      <c r="I44" s="471"/>
      <c r="J44" s="471">
        <f t="shared" si="15"/>
        <v>0</v>
      </c>
      <c r="K44" s="471"/>
      <c r="L44" s="471"/>
      <c r="M44" s="471"/>
      <c r="N44" s="471"/>
      <c r="O44" s="471"/>
      <c r="P44" s="471"/>
      <c r="Q44" s="471">
        <f t="shared" si="16"/>
        <v>128813000</v>
      </c>
      <c r="R44" s="363">
        <f t="shared" si="1"/>
        <v>128813000</v>
      </c>
      <c r="S44" s="365"/>
      <c r="T44" s="364"/>
      <c r="U44" s="364"/>
      <c r="V44" s="364"/>
    </row>
    <row r="45" spans="1:22" s="368" customFormat="1" ht="47.25" x14ac:dyDescent="0.25">
      <c r="A45" s="369" t="s">
        <v>1210</v>
      </c>
      <c r="B45" s="836">
        <v>1033</v>
      </c>
      <c r="C45" s="838" t="s">
        <v>16</v>
      </c>
      <c r="D45" s="837" t="s">
        <v>936</v>
      </c>
      <c r="E45" s="471">
        <f t="shared" si="14"/>
        <v>11978500</v>
      </c>
      <c r="F45" s="471">
        <v>11978500</v>
      </c>
      <c r="G45" s="471">
        <v>9844200</v>
      </c>
      <c r="H45" s="471"/>
      <c r="I45" s="471"/>
      <c r="J45" s="471">
        <f t="shared" si="15"/>
        <v>0</v>
      </c>
      <c r="K45" s="471"/>
      <c r="L45" s="471"/>
      <c r="M45" s="471"/>
      <c r="N45" s="471"/>
      <c r="O45" s="471"/>
      <c r="P45" s="471"/>
      <c r="Q45" s="471">
        <f t="shared" si="16"/>
        <v>11978500</v>
      </c>
      <c r="R45" s="363">
        <f t="shared" si="1"/>
        <v>11978500</v>
      </c>
      <c r="S45" s="365"/>
      <c r="T45" s="364"/>
      <c r="U45" s="364"/>
      <c r="V45" s="364"/>
    </row>
    <row r="46" spans="1:22" s="368" customFormat="1" ht="94.5" x14ac:dyDescent="0.25">
      <c r="A46" s="369" t="s">
        <v>1327</v>
      </c>
      <c r="B46" s="836">
        <v>1040</v>
      </c>
      <c r="C46" s="838"/>
      <c r="D46" s="837" t="s">
        <v>1329</v>
      </c>
      <c r="E46" s="471">
        <f t="shared" si="14"/>
        <v>0</v>
      </c>
      <c r="F46" s="471">
        <f>F47</f>
        <v>0</v>
      </c>
      <c r="G46" s="471">
        <f>G47</f>
        <v>0</v>
      </c>
      <c r="H46" s="471">
        <f>H47</f>
        <v>0</v>
      </c>
      <c r="I46" s="471">
        <f>I47</f>
        <v>0</v>
      </c>
      <c r="J46" s="471">
        <f t="shared" si="15"/>
        <v>18170334</v>
      </c>
      <c r="K46" s="471">
        <f t="shared" ref="K46:P46" si="18">K47</f>
        <v>0</v>
      </c>
      <c r="L46" s="471">
        <f t="shared" si="18"/>
        <v>0</v>
      </c>
      <c r="M46" s="471">
        <f t="shared" si="18"/>
        <v>0</v>
      </c>
      <c r="N46" s="471">
        <f t="shared" si="18"/>
        <v>18170334</v>
      </c>
      <c r="O46" s="471">
        <f t="shared" si="18"/>
        <v>18170334</v>
      </c>
      <c r="P46" s="471">
        <f t="shared" si="18"/>
        <v>18170334</v>
      </c>
      <c r="Q46" s="471">
        <f t="shared" si="16"/>
        <v>18170334</v>
      </c>
      <c r="R46" s="363">
        <f t="shared" si="1"/>
        <v>18170334</v>
      </c>
      <c r="S46" s="365"/>
      <c r="T46" s="364"/>
      <c r="U46" s="364"/>
      <c r="V46" s="364"/>
    </row>
    <row r="47" spans="1:22" s="368" customFormat="1" ht="15.75" x14ac:dyDescent="0.25">
      <c r="A47" s="369" t="s">
        <v>1328</v>
      </c>
      <c r="B47" s="836">
        <v>1046</v>
      </c>
      <c r="C47" s="838" t="s">
        <v>233</v>
      </c>
      <c r="D47" s="837" t="s">
        <v>1330</v>
      </c>
      <c r="E47" s="471">
        <f t="shared" si="14"/>
        <v>0</v>
      </c>
      <c r="F47" s="471"/>
      <c r="G47" s="471"/>
      <c r="H47" s="471"/>
      <c r="I47" s="471"/>
      <c r="J47" s="471">
        <f t="shared" si="15"/>
        <v>18170334</v>
      </c>
      <c r="K47" s="471"/>
      <c r="L47" s="471"/>
      <c r="M47" s="471"/>
      <c r="N47" s="471">
        <v>18170334</v>
      </c>
      <c r="O47" s="471">
        <v>18170334</v>
      </c>
      <c r="P47" s="471">
        <v>18170334</v>
      </c>
      <c r="Q47" s="471">
        <f t="shared" si="16"/>
        <v>18170334</v>
      </c>
      <c r="R47" s="363">
        <f t="shared" si="1"/>
        <v>18170334</v>
      </c>
      <c r="S47" s="365"/>
      <c r="T47" s="364"/>
      <c r="U47" s="364"/>
      <c r="V47" s="364"/>
    </row>
    <row r="48" spans="1:22" s="368" customFormat="1" ht="141.75" x14ac:dyDescent="0.25">
      <c r="A48" s="369" t="s">
        <v>1323</v>
      </c>
      <c r="B48" s="836">
        <v>1060</v>
      </c>
      <c r="C48" s="838"/>
      <c r="D48" s="465" t="s">
        <v>1324</v>
      </c>
      <c r="E48" s="471">
        <f t="shared" si="14"/>
        <v>603100</v>
      </c>
      <c r="F48" s="471">
        <f>SUM(F49:F50)</f>
        <v>603100</v>
      </c>
      <c r="G48" s="471">
        <f>SUM(G49:G50)</f>
        <v>0</v>
      </c>
      <c r="H48" s="471">
        <f>SUM(H49:H50)</f>
        <v>0</v>
      </c>
      <c r="I48" s="471">
        <f>SUM(I49:I50)</f>
        <v>0</v>
      </c>
      <c r="J48" s="471">
        <f t="shared" si="15"/>
        <v>826800</v>
      </c>
      <c r="K48" s="471">
        <f t="shared" ref="K48:P48" si="19">SUM(K49:K50)</f>
        <v>0</v>
      </c>
      <c r="L48" s="471">
        <f t="shared" si="19"/>
        <v>0</v>
      </c>
      <c r="M48" s="471">
        <f t="shared" si="19"/>
        <v>0</v>
      </c>
      <c r="N48" s="471">
        <f t="shared" si="19"/>
        <v>826800</v>
      </c>
      <c r="O48" s="471">
        <f t="shared" si="19"/>
        <v>826800</v>
      </c>
      <c r="P48" s="471">
        <f t="shared" si="19"/>
        <v>826800</v>
      </c>
      <c r="Q48" s="471">
        <f t="shared" si="16"/>
        <v>1429900</v>
      </c>
      <c r="R48" s="363">
        <f t="shared" si="1"/>
        <v>1429900</v>
      </c>
      <c r="S48" s="365"/>
      <c r="T48" s="364"/>
      <c r="U48" s="364"/>
      <c r="V48" s="364"/>
    </row>
    <row r="49" spans="1:22" s="368" customFormat="1" ht="78.75" x14ac:dyDescent="0.25">
      <c r="A49" s="369" t="s">
        <v>1325</v>
      </c>
      <c r="B49" s="836">
        <v>1062</v>
      </c>
      <c r="C49" s="838" t="s">
        <v>16</v>
      </c>
      <c r="D49" s="837" t="s">
        <v>935</v>
      </c>
      <c r="E49" s="471">
        <f t="shared" si="14"/>
        <v>116300</v>
      </c>
      <c r="F49" s="471">
        <v>116300</v>
      </c>
      <c r="G49" s="471"/>
      <c r="H49" s="471"/>
      <c r="I49" s="471"/>
      <c r="J49" s="471">
        <f t="shared" si="15"/>
        <v>526800</v>
      </c>
      <c r="K49" s="471"/>
      <c r="L49" s="471"/>
      <c r="M49" s="471"/>
      <c r="N49" s="471">
        <v>526800</v>
      </c>
      <c r="O49" s="471">
        <v>526800</v>
      </c>
      <c r="P49" s="471">
        <v>526800</v>
      </c>
      <c r="Q49" s="471">
        <f t="shared" si="16"/>
        <v>643100</v>
      </c>
      <c r="R49" s="363">
        <f t="shared" si="1"/>
        <v>643100</v>
      </c>
      <c r="S49" s="365"/>
      <c r="T49" s="364"/>
      <c r="U49" s="364"/>
      <c r="V49" s="364"/>
    </row>
    <row r="50" spans="1:22" s="368" customFormat="1" ht="45.6" customHeight="1" x14ac:dyDescent="0.25">
      <c r="A50" s="369" t="s">
        <v>1326</v>
      </c>
      <c r="B50" s="836">
        <v>1063</v>
      </c>
      <c r="C50" s="838" t="s">
        <v>16</v>
      </c>
      <c r="D50" s="837" t="s">
        <v>936</v>
      </c>
      <c r="E50" s="471">
        <f t="shared" si="14"/>
        <v>486800</v>
      </c>
      <c r="F50" s="471">
        <v>486800</v>
      </c>
      <c r="G50" s="471"/>
      <c r="H50" s="471"/>
      <c r="I50" s="471"/>
      <c r="J50" s="471">
        <f t="shared" si="15"/>
        <v>300000</v>
      </c>
      <c r="K50" s="471"/>
      <c r="L50" s="471"/>
      <c r="M50" s="471"/>
      <c r="N50" s="471">
        <v>300000</v>
      </c>
      <c r="O50" s="471">
        <v>300000</v>
      </c>
      <c r="P50" s="471">
        <v>300000</v>
      </c>
      <c r="Q50" s="471">
        <f t="shared" si="16"/>
        <v>786800</v>
      </c>
      <c r="R50" s="363">
        <f t="shared" si="1"/>
        <v>786800</v>
      </c>
      <c r="S50" s="365"/>
      <c r="T50" s="364"/>
      <c r="U50" s="364"/>
      <c r="V50" s="364"/>
    </row>
    <row r="51" spans="1:22" s="368" customFormat="1" ht="47.25" x14ac:dyDescent="0.25">
      <c r="A51" s="369" t="s">
        <v>319</v>
      </c>
      <c r="B51" s="369" t="s">
        <v>18</v>
      </c>
      <c r="C51" s="369" t="s">
        <v>21</v>
      </c>
      <c r="D51" s="374" t="s">
        <v>945</v>
      </c>
      <c r="E51" s="471">
        <f t="shared" ref="E51:E72" si="20">F51+I51</f>
        <v>23914300</v>
      </c>
      <c r="F51" s="471">
        <v>23914300</v>
      </c>
      <c r="G51" s="471">
        <v>17326200</v>
      </c>
      <c r="H51" s="471">
        <v>1313100</v>
      </c>
      <c r="I51" s="471"/>
      <c r="J51" s="471">
        <f t="shared" ref="J51:J72" si="21">+K51+N51</f>
        <v>270400</v>
      </c>
      <c r="K51" s="471">
        <v>179400</v>
      </c>
      <c r="L51" s="471"/>
      <c r="M51" s="471">
        <v>6700</v>
      </c>
      <c r="N51" s="471">
        <v>91000</v>
      </c>
      <c r="O51" s="471"/>
      <c r="P51" s="471"/>
      <c r="Q51" s="471">
        <f t="shared" ref="Q51:Q58" si="22">+J51+E51</f>
        <v>24184700</v>
      </c>
      <c r="R51" s="363">
        <f t="shared" si="1"/>
        <v>24184700</v>
      </c>
      <c r="S51" s="365">
        <f>R51-Q51</f>
        <v>0</v>
      </c>
      <c r="T51" s="364">
        <f>P51-O51</f>
        <v>0</v>
      </c>
      <c r="U51" s="364"/>
      <c r="V51" s="364">
        <f>O51-N51</f>
        <v>-91000</v>
      </c>
    </row>
    <row r="52" spans="1:22" s="368" customFormat="1" ht="47.25" x14ac:dyDescent="0.25">
      <c r="A52" s="369" t="s">
        <v>320</v>
      </c>
      <c r="B52" s="369" t="s">
        <v>9</v>
      </c>
      <c r="C52" s="369"/>
      <c r="D52" s="374" t="s">
        <v>944</v>
      </c>
      <c r="E52" s="471">
        <f t="shared" si="20"/>
        <v>246031200</v>
      </c>
      <c r="F52" s="471">
        <v>246031200</v>
      </c>
      <c r="G52" s="471">
        <f>G53+G54</f>
        <v>153318600</v>
      </c>
      <c r="H52" s="471">
        <f>H53+H54</f>
        <v>22304000</v>
      </c>
      <c r="I52" s="471">
        <f>I53+I54</f>
        <v>0</v>
      </c>
      <c r="J52" s="199">
        <f>+K52+N52</f>
        <v>12216907</v>
      </c>
      <c r="K52" s="471">
        <f t="shared" ref="K52:P52" si="23">K53+K54</f>
        <v>12076907</v>
      </c>
      <c r="L52" s="471">
        <f t="shared" si="23"/>
        <v>3980357</v>
      </c>
      <c r="M52" s="471">
        <f t="shared" si="23"/>
        <v>2343731</v>
      </c>
      <c r="N52" s="471">
        <f t="shared" si="23"/>
        <v>140000</v>
      </c>
      <c r="O52" s="471">
        <f t="shared" si="23"/>
        <v>0</v>
      </c>
      <c r="P52" s="471">
        <f t="shared" si="23"/>
        <v>0</v>
      </c>
      <c r="Q52" s="471">
        <f t="shared" si="22"/>
        <v>258248107</v>
      </c>
      <c r="R52" s="363">
        <f t="shared" si="1"/>
        <v>258248107</v>
      </c>
      <c r="S52" s="365">
        <f>R52-Q52</f>
        <v>0</v>
      </c>
      <c r="T52" s="364">
        <f>P52-O52</f>
        <v>0</v>
      </c>
      <c r="U52" s="364"/>
      <c r="V52" s="364">
        <f>O52-N52</f>
        <v>-140000</v>
      </c>
    </row>
    <row r="53" spans="1:22" s="368" customFormat="1" ht="63" x14ac:dyDescent="0.25">
      <c r="A53" s="369" t="s">
        <v>1213</v>
      </c>
      <c r="B53" s="836">
        <v>1091</v>
      </c>
      <c r="C53" s="369" t="s">
        <v>22</v>
      </c>
      <c r="D53" s="837" t="s">
        <v>1211</v>
      </c>
      <c r="E53" s="471">
        <f t="shared" si="20"/>
        <v>214891800</v>
      </c>
      <c r="F53" s="471">
        <v>214891800</v>
      </c>
      <c r="G53" s="471">
        <v>127717200</v>
      </c>
      <c r="H53" s="471">
        <v>22304000</v>
      </c>
      <c r="I53" s="471"/>
      <c r="J53" s="199">
        <f>+K53+N53</f>
        <v>12216907</v>
      </c>
      <c r="K53" s="199">
        <v>12076907</v>
      </c>
      <c r="L53" s="199">
        <v>3980357</v>
      </c>
      <c r="M53" s="199">
        <v>2343731</v>
      </c>
      <c r="N53" s="199">
        <v>140000</v>
      </c>
      <c r="O53" s="199"/>
      <c r="P53" s="199"/>
      <c r="Q53" s="471">
        <f t="shared" si="22"/>
        <v>227108707</v>
      </c>
      <c r="R53" s="363">
        <f t="shared" si="1"/>
        <v>227108707</v>
      </c>
      <c r="S53" s="365"/>
      <c r="T53" s="364"/>
      <c r="U53" s="364"/>
      <c r="V53" s="364"/>
    </row>
    <row r="54" spans="1:22" s="368" customFormat="1" ht="63" x14ac:dyDescent="0.25">
      <c r="A54" s="369" t="s">
        <v>1214</v>
      </c>
      <c r="B54" s="836">
        <v>1092</v>
      </c>
      <c r="C54" s="369" t="s">
        <v>22</v>
      </c>
      <c r="D54" s="837" t="s">
        <v>1212</v>
      </c>
      <c r="E54" s="471">
        <f t="shared" si="20"/>
        <v>31139400</v>
      </c>
      <c r="F54" s="471">
        <v>31139400</v>
      </c>
      <c r="G54" s="471">
        <v>25601400</v>
      </c>
      <c r="H54" s="471"/>
      <c r="I54" s="471"/>
      <c r="J54" s="471">
        <f t="shared" si="21"/>
        <v>0</v>
      </c>
      <c r="K54" s="471"/>
      <c r="L54" s="471"/>
      <c r="M54" s="471"/>
      <c r="N54" s="471"/>
      <c r="O54" s="471"/>
      <c r="P54" s="471"/>
      <c r="Q54" s="471">
        <f t="shared" si="22"/>
        <v>31139400</v>
      </c>
      <c r="R54" s="363">
        <f t="shared" si="1"/>
        <v>31139400</v>
      </c>
      <c r="S54" s="365"/>
      <c r="T54" s="364"/>
      <c r="U54" s="364"/>
      <c r="V54" s="364"/>
    </row>
    <row r="55" spans="1:22" s="368" customFormat="1" ht="31.5" x14ac:dyDescent="0.25">
      <c r="A55" s="369" t="s">
        <v>1215</v>
      </c>
      <c r="B55" s="369" t="s">
        <v>1235</v>
      </c>
      <c r="C55" s="369"/>
      <c r="D55" s="374" t="s">
        <v>937</v>
      </c>
      <c r="E55" s="471">
        <f t="shared" si="20"/>
        <v>227170600</v>
      </c>
      <c r="F55" s="471">
        <f>F56+F57</f>
        <v>227170600</v>
      </c>
      <c r="G55" s="471">
        <f>G56+G57</f>
        <v>0</v>
      </c>
      <c r="H55" s="471">
        <f>H56+H57</f>
        <v>0</v>
      </c>
      <c r="I55" s="471">
        <f>I56+I57</f>
        <v>0</v>
      </c>
      <c r="J55" s="471">
        <f t="shared" si="21"/>
        <v>41363249</v>
      </c>
      <c r="K55" s="471">
        <f t="shared" ref="K55:P55" si="24">K56+K57</f>
        <v>40898249</v>
      </c>
      <c r="L55" s="471">
        <f t="shared" si="24"/>
        <v>0</v>
      </c>
      <c r="M55" s="471">
        <f t="shared" si="24"/>
        <v>0</v>
      </c>
      <c r="N55" s="471">
        <f t="shared" si="24"/>
        <v>465000</v>
      </c>
      <c r="O55" s="471">
        <f t="shared" si="24"/>
        <v>300000</v>
      </c>
      <c r="P55" s="471">
        <f t="shared" si="24"/>
        <v>0</v>
      </c>
      <c r="Q55" s="471">
        <f t="shared" si="22"/>
        <v>268533849</v>
      </c>
      <c r="R55" s="363">
        <f t="shared" si="1"/>
        <v>268533849</v>
      </c>
      <c r="S55" s="365">
        <f>R55-Q55</f>
        <v>0</v>
      </c>
      <c r="T55" s="364">
        <f>P55-O55</f>
        <v>-300000</v>
      </c>
      <c r="U55" s="364"/>
      <c r="V55" s="364">
        <f>O55-N55</f>
        <v>-165000</v>
      </c>
    </row>
    <row r="56" spans="1:22" s="368" customFormat="1" ht="47.25" x14ac:dyDescent="0.25">
      <c r="A56" s="369" t="s">
        <v>1218</v>
      </c>
      <c r="B56" s="836">
        <v>1101</v>
      </c>
      <c r="C56" s="369" t="s">
        <v>24</v>
      </c>
      <c r="D56" s="837" t="s">
        <v>1216</v>
      </c>
      <c r="E56" s="471">
        <f t="shared" si="20"/>
        <v>197140100</v>
      </c>
      <c r="F56" s="471">
        <v>197140100</v>
      </c>
      <c r="G56" s="471"/>
      <c r="H56" s="471"/>
      <c r="I56" s="471"/>
      <c r="J56" s="471">
        <f>+K56+N56</f>
        <v>41363249</v>
      </c>
      <c r="K56" s="471">
        <v>40898249</v>
      </c>
      <c r="L56" s="471"/>
      <c r="M56" s="471"/>
      <c r="N56" s="471">
        <f>165000+300000</f>
        <v>465000</v>
      </c>
      <c r="O56" s="471">
        <v>300000</v>
      </c>
      <c r="P56" s="471"/>
      <c r="Q56" s="471">
        <f t="shared" si="22"/>
        <v>238503349</v>
      </c>
      <c r="R56" s="363">
        <f t="shared" si="1"/>
        <v>238503349</v>
      </c>
      <c r="S56" s="365"/>
      <c r="T56" s="364"/>
      <c r="U56" s="364"/>
      <c r="V56" s="364"/>
    </row>
    <row r="57" spans="1:22" s="368" customFormat="1" ht="47.25" x14ac:dyDescent="0.25">
      <c r="A57" s="369" t="s">
        <v>1219</v>
      </c>
      <c r="B57" s="836">
        <v>1102</v>
      </c>
      <c r="C57" s="369" t="s">
        <v>24</v>
      </c>
      <c r="D57" s="837" t="s">
        <v>1217</v>
      </c>
      <c r="E57" s="471">
        <f t="shared" si="20"/>
        <v>30030500</v>
      </c>
      <c r="F57" s="471">
        <v>30030500</v>
      </c>
      <c r="G57" s="471"/>
      <c r="H57" s="471"/>
      <c r="I57" s="471"/>
      <c r="J57" s="471">
        <f t="shared" si="21"/>
        <v>0</v>
      </c>
      <c r="K57" s="471"/>
      <c r="L57" s="471"/>
      <c r="M57" s="471"/>
      <c r="N57" s="471"/>
      <c r="O57" s="471"/>
      <c r="P57" s="471"/>
      <c r="Q57" s="471">
        <f t="shared" si="22"/>
        <v>30030500</v>
      </c>
      <c r="R57" s="363">
        <f t="shared" si="1"/>
        <v>30030500</v>
      </c>
      <c r="S57" s="365"/>
      <c r="T57" s="364"/>
      <c r="U57" s="364"/>
      <c r="V57" s="364"/>
    </row>
    <row r="58" spans="1:22" s="368" customFormat="1" ht="31.5" x14ac:dyDescent="0.25">
      <c r="A58" s="369" t="s">
        <v>321</v>
      </c>
      <c r="B58" s="369" t="s">
        <v>23</v>
      </c>
      <c r="C58" s="369" t="s">
        <v>13</v>
      </c>
      <c r="D58" s="374" t="s">
        <v>311</v>
      </c>
      <c r="E58" s="471">
        <f t="shared" si="20"/>
        <v>23285400</v>
      </c>
      <c r="F58" s="471">
        <v>23285400</v>
      </c>
      <c r="G58" s="471">
        <v>17538000</v>
      </c>
      <c r="H58" s="471">
        <v>900400</v>
      </c>
      <c r="I58" s="471"/>
      <c r="J58" s="471">
        <f t="shared" si="21"/>
        <v>768100</v>
      </c>
      <c r="K58" s="471">
        <v>768100</v>
      </c>
      <c r="L58" s="471">
        <v>467900</v>
      </c>
      <c r="M58" s="471"/>
      <c r="N58" s="471"/>
      <c r="O58" s="471"/>
      <c r="P58" s="471"/>
      <c r="Q58" s="471">
        <f t="shared" si="22"/>
        <v>24053500</v>
      </c>
      <c r="R58" s="363">
        <f t="shared" si="1"/>
        <v>24053500</v>
      </c>
      <c r="S58" s="365">
        <f>R58-Q58</f>
        <v>0</v>
      </c>
      <c r="T58" s="364">
        <f>P58-O58</f>
        <v>0</v>
      </c>
      <c r="U58" s="364"/>
      <c r="V58" s="364">
        <f>O58-N58</f>
        <v>0</v>
      </c>
    </row>
    <row r="59" spans="1:22" s="379" customFormat="1" ht="31.5" x14ac:dyDescent="0.25">
      <c r="A59" s="369" t="s">
        <v>322</v>
      </c>
      <c r="B59" s="369" t="s">
        <v>12</v>
      </c>
      <c r="C59" s="369" t="s">
        <v>233</v>
      </c>
      <c r="D59" s="374" t="s">
        <v>1263</v>
      </c>
      <c r="E59" s="472">
        <f t="shared" si="20"/>
        <v>1407000</v>
      </c>
      <c r="F59" s="472">
        <f>F60</f>
        <v>1407000</v>
      </c>
      <c r="G59" s="472">
        <f>G60</f>
        <v>553800</v>
      </c>
      <c r="H59" s="472">
        <f>H60</f>
        <v>0</v>
      </c>
      <c r="I59" s="472">
        <f>I60</f>
        <v>0</v>
      </c>
      <c r="J59" s="471">
        <f t="shared" si="21"/>
        <v>1500000</v>
      </c>
      <c r="K59" s="472">
        <f t="shared" ref="K59:Q59" si="25">K60</f>
        <v>0</v>
      </c>
      <c r="L59" s="472">
        <f t="shared" si="25"/>
        <v>0</v>
      </c>
      <c r="M59" s="472">
        <f t="shared" si="25"/>
        <v>0</v>
      </c>
      <c r="N59" s="472">
        <f t="shared" si="25"/>
        <v>1500000</v>
      </c>
      <c r="O59" s="472">
        <f t="shared" si="25"/>
        <v>1500000</v>
      </c>
      <c r="P59" s="472">
        <f t="shared" si="25"/>
        <v>0</v>
      </c>
      <c r="Q59" s="472">
        <f t="shared" si="25"/>
        <v>2907000</v>
      </c>
      <c r="R59" s="363">
        <f t="shared" si="1"/>
        <v>2907000</v>
      </c>
      <c r="S59" s="365"/>
      <c r="T59" s="364">
        <f>P59-O59</f>
        <v>-1500000</v>
      </c>
      <c r="U59" s="364"/>
      <c r="V59" s="364">
        <f>O59-N59</f>
        <v>0</v>
      </c>
    </row>
    <row r="60" spans="1:22" s="368" customFormat="1" ht="15.75" x14ac:dyDescent="0.25">
      <c r="A60" s="968" t="s">
        <v>1220</v>
      </c>
      <c r="B60" s="969">
        <v>1142</v>
      </c>
      <c r="C60" s="968" t="s">
        <v>233</v>
      </c>
      <c r="D60" s="970" t="s">
        <v>325</v>
      </c>
      <c r="E60" s="978">
        <f t="shared" si="20"/>
        <v>1407000</v>
      </c>
      <c r="F60" s="628">
        <v>1407000</v>
      </c>
      <c r="G60" s="628">
        <v>553800</v>
      </c>
      <c r="H60" s="628"/>
      <c r="I60" s="628"/>
      <c r="J60" s="628">
        <f t="shared" si="21"/>
        <v>1500000</v>
      </c>
      <c r="K60" s="628"/>
      <c r="L60" s="628"/>
      <c r="M60" s="628"/>
      <c r="N60" s="628">
        <v>1500000</v>
      </c>
      <c r="O60" s="628">
        <v>1500000</v>
      </c>
      <c r="P60" s="628"/>
      <c r="Q60" s="628">
        <f>+J60+E60</f>
        <v>2907000</v>
      </c>
      <c r="R60" s="363">
        <f t="shared" si="1"/>
        <v>2907000</v>
      </c>
      <c r="S60" s="365"/>
      <c r="T60" s="364"/>
      <c r="U60" s="364"/>
      <c r="V60" s="364"/>
    </row>
    <row r="61" spans="1:22" s="368" customFormat="1" ht="94.5" x14ac:dyDescent="0.25">
      <c r="A61" s="369" t="s">
        <v>1331</v>
      </c>
      <c r="B61" s="971">
        <v>1190</v>
      </c>
      <c r="C61" s="369"/>
      <c r="D61" s="972" t="s">
        <v>1334</v>
      </c>
      <c r="E61" s="978">
        <f t="shared" si="20"/>
        <v>666400</v>
      </c>
      <c r="F61" s="471">
        <f>F62</f>
        <v>666400</v>
      </c>
      <c r="G61" s="471">
        <f>G62</f>
        <v>0</v>
      </c>
      <c r="H61" s="471">
        <f>H62</f>
        <v>0</v>
      </c>
      <c r="I61" s="471">
        <f>I62</f>
        <v>0</v>
      </c>
      <c r="J61" s="628">
        <f t="shared" si="21"/>
        <v>32662900</v>
      </c>
      <c r="K61" s="471">
        <f t="shared" ref="K61:P61" si="26">K62</f>
        <v>0</v>
      </c>
      <c r="L61" s="471">
        <f t="shared" si="26"/>
        <v>0</v>
      </c>
      <c r="M61" s="471">
        <f t="shared" si="26"/>
        <v>0</v>
      </c>
      <c r="N61" s="471">
        <f t="shared" si="26"/>
        <v>32662900</v>
      </c>
      <c r="O61" s="471">
        <f t="shared" si="26"/>
        <v>32662900</v>
      </c>
      <c r="P61" s="471">
        <f t="shared" si="26"/>
        <v>32662900</v>
      </c>
      <c r="Q61" s="628">
        <f t="shared" ref="Q61:Q67" si="27">+J61+E61</f>
        <v>33329300</v>
      </c>
      <c r="R61" s="363">
        <f t="shared" si="1"/>
        <v>33329300</v>
      </c>
      <c r="S61" s="365"/>
      <c r="T61" s="364"/>
      <c r="U61" s="364"/>
      <c r="V61" s="364"/>
    </row>
    <row r="62" spans="1:22" s="368" customFormat="1" ht="126" x14ac:dyDescent="0.25">
      <c r="A62" s="369" t="s">
        <v>1332</v>
      </c>
      <c r="B62" s="971">
        <v>1192</v>
      </c>
      <c r="C62" s="369" t="s">
        <v>233</v>
      </c>
      <c r="D62" s="972" t="s">
        <v>1335</v>
      </c>
      <c r="E62" s="978">
        <f t="shared" si="20"/>
        <v>666400</v>
      </c>
      <c r="F62" s="471">
        <v>666400</v>
      </c>
      <c r="G62" s="471"/>
      <c r="H62" s="471"/>
      <c r="I62" s="471"/>
      <c r="J62" s="628">
        <f t="shared" si="21"/>
        <v>32662900</v>
      </c>
      <c r="K62" s="471"/>
      <c r="L62" s="471"/>
      <c r="M62" s="471"/>
      <c r="N62" s="471">
        <v>32662900</v>
      </c>
      <c r="O62" s="471">
        <v>32662900</v>
      </c>
      <c r="P62" s="471">
        <v>32662900</v>
      </c>
      <c r="Q62" s="628">
        <f t="shared" si="27"/>
        <v>33329300</v>
      </c>
      <c r="R62" s="363">
        <f t="shared" si="1"/>
        <v>33329300</v>
      </c>
      <c r="S62" s="365"/>
      <c r="T62" s="364"/>
      <c r="U62" s="364"/>
      <c r="V62" s="364"/>
    </row>
    <row r="63" spans="1:22" s="368" customFormat="1" ht="78.75" x14ac:dyDescent="0.25">
      <c r="A63" s="369" t="s">
        <v>1336</v>
      </c>
      <c r="B63" s="971">
        <v>1200</v>
      </c>
      <c r="C63" s="369"/>
      <c r="D63" s="972" t="s">
        <v>1337</v>
      </c>
      <c r="E63" s="978">
        <f t="shared" si="20"/>
        <v>332190</v>
      </c>
      <c r="F63" s="471">
        <f>F64</f>
        <v>332190</v>
      </c>
      <c r="G63" s="471">
        <f>G64</f>
        <v>272300</v>
      </c>
      <c r="H63" s="471">
        <f>H64</f>
        <v>0</v>
      </c>
      <c r="I63" s="471">
        <f>I64</f>
        <v>0</v>
      </c>
      <c r="J63" s="628">
        <f t="shared" si="21"/>
        <v>0</v>
      </c>
      <c r="K63" s="471">
        <f t="shared" ref="K63:P63" si="28">K64</f>
        <v>0</v>
      </c>
      <c r="L63" s="471">
        <f t="shared" si="28"/>
        <v>0</v>
      </c>
      <c r="M63" s="471">
        <f t="shared" si="28"/>
        <v>0</v>
      </c>
      <c r="N63" s="471">
        <f t="shared" si="28"/>
        <v>0</v>
      </c>
      <c r="O63" s="471">
        <f t="shared" si="28"/>
        <v>0</v>
      </c>
      <c r="P63" s="471">
        <f t="shared" si="28"/>
        <v>0</v>
      </c>
      <c r="Q63" s="628">
        <f t="shared" si="27"/>
        <v>332190</v>
      </c>
      <c r="R63" s="363">
        <f t="shared" si="1"/>
        <v>332190</v>
      </c>
      <c r="S63" s="365"/>
      <c r="T63" s="364"/>
      <c r="U63" s="364"/>
      <c r="V63" s="364"/>
    </row>
    <row r="64" spans="1:22" s="368" customFormat="1" ht="78.75" x14ac:dyDescent="0.25">
      <c r="A64" s="369" t="s">
        <v>1333</v>
      </c>
      <c r="B64" s="971">
        <v>1210</v>
      </c>
      <c r="C64" s="369" t="s">
        <v>233</v>
      </c>
      <c r="D64" s="728" t="s">
        <v>1338</v>
      </c>
      <c r="E64" s="978">
        <f t="shared" si="20"/>
        <v>332190</v>
      </c>
      <c r="F64" s="471">
        <v>332190</v>
      </c>
      <c r="G64" s="471">
        <v>272300</v>
      </c>
      <c r="H64" s="471"/>
      <c r="I64" s="471"/>
      <c r="J64" s="628">
        <f t="shared" si="21"/>
        <v>0</v>
      </c>
      <c r="K64" s="471"/>
      <c r="L64" s="471"/>
      <c r="M64" s="471"/>
      <c r="N64" s="471"/>
      <c r="O64" s="471"/>
      <c r="P64" s="471"/>
      <c r="Q64" s="628">
        <f t="shared" si="27"/>
        <v>332190</v>
      </c>
      <c r="R64" s="363">
        <f t="shared" si="1"/>
        <v>332190</v>
      </c>
      <c r="S64" s="365"/>
      <c r="T64" s="364"/>
      <c r="U64" s="364"/>
      <c r="V64" s="364"/>
    </row>
    <row r="65" spans="1:23" s="247" customFormat="1" ht="47.25" x14ac:dyDescent="0.25">
      <c r="A65" s="369" t="s">
        <v>1025</v>
      </c>
      <c r="B65" s="369" t="s">
        <v>809</v>
      </c>
      <c r="C65" s="369" t="s">
        <v>226</v>
      </c>
      <c r="D65" s="191" t="s">
        <v>1026</v>
      </c>
      <c r="E65" s="471">
        <f>F65+I65</f>
        <v>0</v>
      </c>
      <c r="F65" s="471"/>
      <c r="G65" s="471"/>
      <c r="H65" s="471"/>
      <c r="I65" s="471"/>
      <c r="J65" s="472">
        <f t="shared" si="21"/>
        <v>2406902</v>
      </c>
      <c r="K65" s="471"/>
      <c r="L65" s="471"/>
      <c r="M65" s="471"/>
      <c r="N65" s="471">
        <v>2406902</v>
      </c>
      <c r="O65" s="471">
        <v>2406902</v>
      </c>
      <c r="P65" s="471">
        <v>2406902</v>
      </c>
      <c r="Q65" s="472">
        <f t="shared" si="27"/>
        <v>2406902</v>
      </c>
      <c r="R65" s="363">
        <f t="shared" si="1"/>
        <v>2406902</v>
      </c>
      <c r="S65" s="144"/>
      <c r="T65" s="364">
        <f>P66-O66</f>
        <v>0</v>
      </c>
      <c r="U65" s="279"/>
      <c r="V65" s="364">
        <f>O66-N66</f>
        <v>0</v>
      </c>
    </row>
    <row r="66" spans="1:23" s="368" customFormat="1" ht="47.25" x14ac:dyDescent="0.25">
      <c r="A66" s="369" t="s">
        <v>611</v>
      </c>
      <c r="B66" s="369" t="s">
        <v>612</v>
      </c>
      <c r="C66" s="369" t="s">
        <v>11</v>
      </c>
      <c r="D66" s="374" t="s">
        <v>613</v>
      </c>
      <c r="E66" s="978">
        <f t="shared" si="20"/>
        <v>52499800</v>
      </c>
      <c r="F66" s="471">
        <v>52499800</v>
      </c>
      <c r="G66" s="471"/>
      <c r="H66" s="471"/>
      <c r="I66" s="471"/>
      <c r="J66" s="628">
        <f t="shared" si="21"/>
        <v>0</v>
      </c>
      <c r="K66" s="471"/>
      <c r="L66" s="471"/>
      <c r="M66" s="471"/>
      <c r="N66" s="471"/>
      <c r="O66" s="471"/>
      <c r="P66" s="471"/>
      <c r="Q66" s="628">
        <f t="shared" si="27"/>
        <v>52499800</v>
      </c>
      <c r="R66" s="363">
        <f t="shared" si="1"/>
        <v>52499800</v>
      </c>
      <c r="S66" s="365">
        <f t="shared" si="3"/>
        <v>0</v>
      </c>
      <c r="T66" s="364">
        <f t="shared" si="4"/>
        <v>0</v>
      </c>
      <c r="U66" s="364"/>
      <c r="V66" s="364">
        <f t="shared" si="5"/>
        <v>0</v>
      </c>
    </row>
    <row r="67" spans="1:23" s="280" customFormat="1" ht="47.25" x14ac:dyDescent="0.25">
      <c r="A67" s="40" t="s">
        <v>326</v>
      </c>
      <c r="B67" s="40" t="s">
        <v>327</v>
      </c>
      <c r="C67" s="40" t="s">
        <v>11</v>
      </c>
      <c r="D67" s="38" t="s">
        <v>328</v>
      </c>
      <c r="E67" s="978">
        <f t="shared" si="20"/>
        <v>743467</v>
      </c>
      <c r="F67" s="199"/>
      <c r="G67" s="199"/>
      <c r="H67" s="199"/>
      <c r="I67" s="199">
        <v>743467</v>
      </c>
      <c r="J67" s="628">
        <f t="shared" si="21"/>
        <v>0</v>
      </c>
      <c r="K67" s="445"/>
      <c r="L67" s="445"/>
      <c r="M67" s="445"/>
      <c r="N67" s="199"/>
      <c r="O67" s="199"/>
      <c r="P67" s="199"/>
      <c r="Q67" s="628">
        <f t="shared" si="27"/>
        <v>743467</v>
      </c>
      <c r="R67" s="363">
        <f t="shared" si="1"/>
        <v>743467</v>
      </c>
      <c r="S67" s="278">
        <f t="shared" si="3"/>
        <v>0</v>
      </c>
      <c r="T67" s="364">
        <f t="shared" si="4"/>
        <v>0</v>
      </c>
      <c r="U67" s="279"/>
      <c r="V67" s="364">
        <f t="shared" si="5"/>
        <v>0</v>
      </c>
    </row>
    <row r="68" spans="1:23" s="368" customFormat="1" ht="63" x14ac:dyDescent="0.25">
      <c r="A68" s="369" t="s">
        <v>329</v>
      </c>
      <c r="B68" s="380">
        <v>9330</v>
      </c>
      <c r="C68" s="369" t="s">
        <v>11</v>
      </c>
      <c r="D68" s="381" t="s">
        <v>330</v>
      </c>
      <c r="E68" s="978">
        <f t="shared" si="20"/>
        <v>21231900</v>
      </c>
      <c r="F68" s="471">
        <v>14084800</v>
      </c>
      <c r="G68" s="471"/>
      <c r="H68" s="471"/>
      <c r="I68" s="471">
        <v>7147100</v>
      </c>
      <c r="J68" s="472">
        <f t="shared" si="21"/>
        <v>0</v>
      </c>
      <c r="K68" s="473"/>
      <c r="L68" s="473"/>
      <c r="M68" s="473"/>
      <c r="N68" s="471"/>
      <c r="O68" s="473"/>
      <c r="P68" s="473"/>
      <c r="Q68" s="471">
        <f>+J68+E68</f>
        <v>21231900</v>
      </c>
      <c r="R68" s="363">
        <f t="shared" si="1"/>
        <v>21231900</v>
      </c>
      <c r="S68" s="365">
        <f t="shared" si="3"/>
        <v>0</v>
      </c>
      <c r="T68" s="364">
        <f t="shared" si="4"/>
        <v>0</v>
      </c>
      <c r="U68" s="364"/>
      <c r="V68" s="364">
        <f t="shared" si="5"/>
        <v>0</v>
      </c>
    </row>
    <row r="69" spans="1:23" s="280" customFormat="1" ht="78.75" hidden="1" x14ac:dyDescent="0.25">
      <c r="A69" s="40" t="s">
        <v>697</v>
      </c>
      <c r="B69" s="36">
        <v>9350</v>
      </c>
      <c r="C69" s="40" t="s">
        <v>11</v>
      </c>
      <c r="D69" s="41" t="s">
        <v>701</v>
      </c>
      <c r="E69" s="627">
        <f t="shared" si="20"/>
        <v>0</v>
      </c>
      <c r="F69" s="198"/>
      <c r="G69" s="198"/>
      <c r="H69" s="198"/>
      <c r="I69" s="198"/>
      <c r="J69" s="47">
        <f t="shared" si="21"/>
        <v>0</v>
      </c>
      <c r="K69" s="204"/>
      <c r="L69" s="204"/>
      <c r="M69" s="204"/>
      <c r="N69" s="198"/>
      <c r="O69" s="204"/>
      <c r="P69" s="204"/>
      <c r="Q69" s="198">
        <f>+J69+E69</f>
        <v>0</v>
      </c>
      <c r="R69" s="363">
        <f t="shared" si="1"/>
        <v>0</v>
      </c>
      <c r="S69" s="278"/>
      <c r="T69" s="364">
        <f t="shared" si="4"/>
        <v>0</v>
      </c>
      <c r="U69" s="279"/>
      <c r="V69" s="364">
        <f t="shared" si="5"/>
        <v>0</v>
      </c>
    </row>
    <row r="70" spans="1:23" s="280" customFormat="1" ht="78.75" hidden="1" x14ac:dyDescent="0.25">
      <c r="A70" s="40" t="s">
        <v>813</v>
      </c>
      <c r="B70" s="36">
        <v>9360</v>
      </c>
      <c r="C70" s="40" t="s">
        <v>11</v>
      </c>
      <c r="D70" s="130" t="s">
        <v>1021</v>
      </c>
      <c r="E70" s="198">
        <f t="shared" si="20"/>
        <v>0</v>
      </c>
      <c r="F70" s="198"/>
      <c r="G70" s="198"/>
      <c r="H70" s="198"/>
      <c r="I70" s="198"/>
      <c r="J70" s="47">
        <f t="shared" si="21"/>
        <v>0</v>
      </c>
      <c r="K70" s="204"/>
      <c r="L70" s="204"/>
      <c r="M70" s="204"/>
      <c r="N70" s="198"/>
      <c r="O70" s="204"/>
      <c r="P70" s="204"/>
      <c r="Q70" s="198">
        <f>+J70+E70</f>
        <v>0</v>
      </c>
      <c r="R70" s="363">
        <f t="shared" si="1"/>
        <v>0</v>
      </c>
      <c r="S70" s="278"/>
      <c r="T70" s="364">
        <f t="shared" si="4"/>
        <v>0</v>
      </c>
      <c r="U70" s="279"/>
      <c r="V70" s="364">
        <f t="shared" si="5"/>
        <v>0</v>
      </c>
    </row>
    <row r="71" spans="1:23" s="280" customFormat="1" ht="94.5" x14ac:dyDescent="0.25">
      <c r="A71" s="40" t="s">
        <v>1057</v>
      </c>
      <c r="B71" s="36">
        <v>9380</v>
      </c>
      <c r="C71" s="40" t="s">
        <v>11</v>
      </c>
      <c r="D71" s="130" t="s">
        <v>1058</v>
      </c>
      <c r="E71" s="199">
        <f t="shared" si="20"/>
        <v>2657520</v>
      </c>
      <c r="F71" s="199">
        <v>2657520</v>
      </c>
      <c r="G71" s="199"/>
      <c r="H71" s="199"/>
      <c r="I71" s="199"/>
      <c r="J71" s="50">
        <f t="shared" si="21"/>
        <v>0</v>
      </c>
      <c r="K71" s="445"/>
      <c r="L71" s="445"/>
      <c r="M71" s="445"/>
      <c r="N71" s="199"/>
      <c r="O71" s="445"/>
      <c r="P71" s="445"/>
      <c r="Q71" s="199">
        <f>+J71+E71</f>
        <v>2657520</v>
      </c>
      <c r="R71" s="363">
        <f t="shared" si="1"/>
        <v>2657520</v>
      </c>
      <c r="S71" s="278"/>
      <c r="T71" s="364"/>
      <c r="U71" s="279"/>
      <c r="V71" s="364"/>
    </row>
    <row r="72" spans="1:23" s="280" customFormat="1" ht="15.75" hidden="1" x14ac:dyDescent="0.25">
      <c r="A72" s="615" t="s">
        <v>579</v>
      </c>
      <c r="B72" s="615" t="s">
        <v>309</v>
      </c>
      <c r="C72" s="615" t="s">
        <v>11</v>
      </c>
      <c r="D72" s="669" t="s">
        <v>369</v>
      </c>
      <c r="E72" s="655">
        <f t="shared" si="20"/>
        <v>0</v>
      </c>
      <c r="F72" s="655"/>
      <c r="G72" s="655"/>
      <c r="H72" s="655"/>
      <c r="I72" s="655"/>
      <c r="J72" s="660">
        <f t="shared" si="21"/>
        <v>0</v>
      </c>
      <c r="K72" s="670"/>
      <c r="L72" s="671"/>
      <c r="M72" s="671"/>
      <c r="N72" s="655"/>
      <c r="O72" s="671"/>
      <c r="P72" s="671"/>
      <c r="Q72" s="655">
        <f>+J72+E72</f>
        <v>0</v>
      </c>
      <c r="R72" s="363">
        <f t="shared" si="1"/>
        <v>0</v>
      </c>
      <c r="S72" s="278">
        <f t="shared" si="3"/>
        <v>0</v>
      </c>
      <c r="T72" s="364">
        <f t="shared" si="4"/>
        <v>0</v>
      </c>
      <c r="U72" s="279"/>
      <c r="V72" s="364">
        <f t="shared" si="5"/>
        <v>0</v>
      </c>
    </row>
    <row r="73" spans="1:23" s="386" customFormat="1" ht="47.25" x14ac:dyDescent="0.25">
      <c r="A73" s="384" t="s">
        <v>331</v>
      </c>
      <c r="B73" s="384"/>
      <c r="C73" s="384"/>
      <c r="D73" s="161" t="s">
        <v>1202</v>
      </c>
      <c r="E73" s="976">
        <f>+E76+E81+E82+E83+E85+E86+E87+E89+E90+E91+E95+E94+E92+E96+E93+E88+E84+E102+E104+E106+E107+E80+E101+E100+E105+E97+E98+E99+E103</f>
        <v>283241000</v>
      </c>
      <c r="F73" s="976">
        <f t="shared" ref="F73:Q73" si="29">+F76+F81+F82+F83+F85+F86+F87+F89+F90+F91+F95+F94+F92+F96+F93+F88+F84+F102+F104+F106+F107+F80+F101+F100+F105+F97+F98+F99+F103</f>
        <v>283241000</v>
      </c>
      <c r="G73" s="976">
        <f t="shared" si="29"/>
        <v>0</v>
      </c>
      <c r="H73" s="976">
        <f t="shared" si="29"/>
        <v>0</v>
      </c>
      <c r="I73" s="976">
        <f t="shared" si="29"/>
        <v>0</v>
      </c>
      <c r="J73" s="976">
        <f t="shared" si="29"/>
        <v>111457700</v>
      </c>
      <c r="K73" s="976">
        <f t="shared" si="29"/>
        <v>83658300</v>
      </c>
      <c r="L73" s="976">
        <f t="shared" si="29"/>
        <v>0</v>
      </c>
      <c r="M73" s="976">
        <f t="shared" si="29"/>
        <v>0</v>
      </c>
      <c r="N73" s="976">
        <f t="shared" si="29"/>
        <v>27799400</v>
      </c>
      <c r="O73" s="976">
        <f t="shared" si="29"/>
        <v>26522800</v>
      </c>
      <c r="P73" s="976">
        <f t="shared" si="29"/>
        <v>26509400</v>
      </c>
      <c r="Q73" s="976">
        <f t="shared" si="29"/>
        <v>394698700</v>
      </c>
      <c r="R73" s="363">
        <f t="shared" si="1"/>
        <v>394698700</v>
      </c>
      <c r="S73" s="385">
        <f t="shared" si="3"/>
        <v>0</v>
      </c>
      <c r="T73" s="364">
        <f t="shared" si="4"/>
        <v>-13400</v>
      </c>
      <c r="U73" s="364"/>
      <c r="V73" s="364">
        <f t="shared" si="5"/>
        <v>-1276600</v>
      </c>
    </row>
    <row r="74" spans="1:23" s="386" customFormat="1" ht="47.25" x14ac:dyDescent="0.25">
      <c r="A74" s="384" t="s">
        <v>332</v>
      </c>
      <c r="B74" s="384"/>
      <c r="C74" s="384"/>
      <c r="D74" s="161" t="s">
        <v>1202</v>
      </c>
      <c r="E74" s="976">
        <f>SUM(E80:E107)+E78+E77+E79</f>
        <v>283241000</v>
      </c>
      <c r="F74" s="976">
        <f>SUM(F80:F107)+F78+F77</f>
        <v>282942800</v>
      </c>
      <c r="G74" s="976">
        <f t="shared" ref="G74:Q74" si="30">SUM(G80:G107)+G78+G77</f>
        <v>0</v>
      </c>
      <c r="H74" s="976">
        <f t="shared" si="30"/>
        <v>0</v>
      </c>
      <c r="I74" s="976">
        <f t="shared" si="30"/>
        <v>0</v>
      </c>
      <c r="J74" s="976">
        <f t="shared" si="30"/>
        <v>111362300</v>
      </c>
      <c r="K74" s="976">
        <f t="shared" si="30"/>
        <v>83658300</v>
      </c>
      <c r="L74" s="976">
        <f t="shared" si="30"/>
        <v>0</v>
      </c>
      <c r="M74" s="976">
        <f t="shared" si="30"/>
        <v>0</v>
      </c>
      <c r="N74" s="976">
        <f t="shared" si="30"/>
        <v>27704000</v>
      </c>
      <c r="O74" s="976">
        <f t="shared" si="30"/>
        <v>26427400</v>
      </c>
      <c r="P74" s="976">
        <f t="shared" si="30"/>
        <v>26414000</v>
      </c>
      <c r="Q74" s="976">
        <f t="shared" si="30"/>
        <v>394305100</v>
      </c>
      <c r="R74" s="363">
        <f t="shared" si="1"/>
        <v>394603300</v>
      </c>
      <c r="S74" s="385">
        <f t="shared" si="3"/>
        <v>298200</v>
      </c>
      <c r="T74" s="364">
        <f t="shared" si="4"/>
        <v>-13400</v>
      </c>
      <c r="U74" s="364"/>
      <c r="V74" s="364">
        <f t="shared" si="5"/>
        <v>-1276600</v>
      </c>
      <c r="W74" s="385"/>
    </row>
    <row r="75" spans="1:23" s="545" customFormat="1" ht="15.75" hidden="1" x14ac:dyDescent="0.25">
      <c r="A75" s="672"/>
      <c r="B75" s="672"/>
      <c r="C75" s="672"/>
      <c r="D75" s="673"/>
      <c r="E75" s="674">
        <f>E74-E76-E80-E81-E96</f>
        <v>212913600</v>
      </c>
      <c r="F75" s="674">
        <f>F74-F76-F80-F81-F96</f>
        <v>212615400</v>
      </c>
      <c r="G75" s="674">
        <f>G74-G76-G80-G81-G96</f>
        <v>0</v>
      </c>
      <c r="H75" s="674">
        <f>H74-H76-H80-H81-H96</f>
        <v>0</v>
      </c>
      <c r="I75" s="674">
        <f>I74-I76-I80-I81-I96</f>
        <v>0</v>
      </c>
      <c r="J75" s="674">
        <f>J74-J76-J80-J81-J96-J97</f>
        <v>26562000</v>
      </c>
      <c r="K75" s="674">
        <f t="shared" ref="K75:Q75" si="31">K74-K76-K80-K81-K96-K97</f>
        <v>230000</v>
      </c>
      <c r="L75" s="674">
        <f t="shared" si="31"/>
        <v>0</v>
      </c>
      <c r="M75" s="674">
        <f t="shared" si="31"/>
        <v>0</v>
      </c>
      <c r="N75" s="674">
        <f t="shared" si="31"/>
        <v>26332000</v>
      </c>
      <c r="O75" s="674">
        <f t="shared" si="31"/>
        <v>26332000</v>
      </c>
      <c r="P75" s="674">
        <f t="shared" si="31"/>
        <v>26318600</v>
      </c>
      <c r="Q75" s="674">
        <f t="shared" si="31"/>
        <v>239177400</v>
      </c>
      <c r="R75" s="363">
        <f t="shared" si="1"/>
        <v>239475600</v>
      </c>
      <c r="S75" s="543"/>
      <c r="T75" s="364">
        <f t="shared" si="4"/>
        <v>-13400</v>
      </c>
      <c r="U75" s="544"/>
      <c r="V75" s="544">
        <f t="shared" si="5"/>
        <v>0</v>
      </c>
      <c r="W75" s="543"/>
    </row>
    <row r="76" spans="1:23" ht="31.5" x14ac:dyDescent="0.25">
      <c r="A76" s="369" t="s">
        <v>1221</v>
      </c>
      <c r="B76" s="369" t="s">
        <v>1235</v>
      </c>
      <c r="C76" s="369"/>
      <c r="D76" s="374" t="s">
        <v>937</v>
      </c>
      <c r="E76" s="471">
        <f>F76+I76</f>
        <v>58205200</v>
      </c>
      <c r="F76" s="471">
        <f>F77+F78+F79</f>
        <v>58205200</v>
      </c>
      <c r="G76" s="471">
        <f t="shared" ref="G76:Q76" si="32">G77+G78+G79</f>
        <v>0</v>
      </c>
      <c r="H76" s="471">
        <f t="shared" si="32"/>
        <v>0</v>
      </c>
      <c r="I76" s="471">
        <f t="shared" si="32"/>
        <v>0</v>
      </c>
      <c r="J76" s="471">
        <f t="shared" si="32"/>
        <v>70414800</v>
      </c>
      <c r="K76" s="471">
        <f t="shared" si="32"/>
        <v>69123200</v>
      </c>
      <c r="L76" s="471">
        <f t="shared" si="32"/>
        <v>0</v>
      </c>
      <c r="M76" s="471">
        <f t="shared" si="32"/>
        <v>0</v>
      </c>
      <c r="N76" s="471">
        <f t="shared" si="32"/>
        <v>1291600</v>
      </c>
      <c r="O76" s="471">
        <f t="shared" si="32"/>
        <v>95400</v>
      </c>
      <c r="P76" s="471">
        <f t="shared" si="32"/>
        <v>95400</v>
      </c>
      <c r="Q76" s="471">
        <f t="shared" si="32"/>
        <v>128620000</v>
      </c>
      <c r="R76" s="363">
        <f t="shared" si="1"/>
        <v>128620000</v>
      </c>
      <c r="S76" s="385">
        <f t="shared" si="3"/>
        <v>0</v>
      </c>
      <c r="T76" s="364">
        <f t="shared" si="4"/>
        <v>0</v>
      </c>
      <c r="U76" s="364"/>
      <c r="V76" s="364">
        <f t="shared" si="5"/>
        <v>-1196200</v>
      </c>
    </row>
    <row r="77" spans="1:23" ht="47.25" x14ac:dyDescent="0.25">
      <c r="A77" s="369" t="s">
        <v>1222</v>
      </c>
      <c r="B77" s="836">
        <v>1101</v>
      </c>
      <c r="C77" s="369" t="s">
        <v>24</v>
      </c>
      <c r="D77" s="837" t="s">
        <v>1216</v>
      </c>
      <c r="E77" s="471">
        <f>F77+I77</f>
        <v>52921400</v>
      </c>
      <c r="F77" s="471">
        <v>52921400</v>
      </c>
      <c r="G77" s="471"/>
      <c r="H77" s="471"/>
      <c r="I77" s="471"/>
      <c r="J77" s="443">
        <f>+K77+N77</f>
        <v>70319400</v>
      </c>
      <c r="K77" s="443">
        <v>69123200</v>
      </c>
      <c r="L77" s="443"/>
      <c r="M77" s="443"/>
      <c r="N77" s="443">
        <v>1196200</v>
      </c>
      <c r="O77" s="443"/>
      <c r="P77" s="443"/>
      <c r="Q77" s="443">
        <f t="shared" ref="Q77:Q91" si="33">+J77+E77</f>
        <v>123240800</v>
      </c>
      <c r="R77" s="363">
        <f t="shared" si="1"/>
        <v>123240800</v>
      </c>
      <c r="S77" s="385"/>
      <c r="T77" s="364"/>
      <c r="U77" s="364"/>
      <c r="V77" s="364"/>
    </row>
    <row r="78" spans="1:23" ht="47.25" x14ac:dyDescent="0.25">
      <c r="A78" s="369" t="s">
        <v>1223</v>
      </c>
      <c r="B78" s="836">
        <v>1102</v>
      </c>
      <c r="C78" s="369" t="s">
        <v>24</v>
      </c>
      <c r="D78" s="837" t="s">
        <v>1217</v>
      </c>
      <c r="E78" s="471">
        <f>F78+I78</f>
        <v>4985600</v>
      </c>
      <c r="F78" s="471">
        <v>4985600</v>
      </c>
      <c r="G78" s="471"/>
      <c r="H78" s="471"/>
      <c r="I78" s="471"/>
      <c r="J78" s="443">
        <f t="shared" ref="J78:J86" si="34">+K78+N78</f>
        <v>0</v>
      </c>
      <c r="K78" s="443"/>
      <c r="L78" s="443"/>
      <c r="M78" s="443"/>
      <c r="N78" s="443"/>
      <c r="O78" s="443"/>
      <c r="P78" s="443"/>
      <c r="Q78" s="443">
        <f t="shared" si="33"/>
        <v>4985600</v>
      </c>
      <c r="R78" s="363">
        <f t="shared" si="1"/>
        <v>4985600</v>
      </c>
      <c r="S78" s="385"/>
      <c r="T78" s="364"/>
      <c r="U78" s="364"/>
      <c r="V78" s="364"/>
    </row>
    <row r="79" spans="1:23" ht="110.25" x14ac:dyDescent="0.25">
      <c r="A79" s="369" t="s">
        <v>1320</v>
      </c>
      <c r="B79" s="967">
        <v>1104</v>
      </c>
      <c r="C79" s="369" t="s">
        <v>24</v>
      </c>
      <c r="D79" s="837" t="s">
        <v>1321</v>
      </c>
      <c r="E79" s="471">
        <f>F79+I79</f>
        <v>298200</v>
      </c>
      <c r="F79" s="471">
        <v>298200</v>
      </c>
      <c r="G79" s="471"/>
      <c r="H79" s="471"/>
      <c r="I79" s="471"/>
      <c r="J79" s="443">
        <f t="shared" si="34"/>
        <v>95400</v>
      </c>
      <c r="K79" s="443"/>
      <c r="L79" s="443"/>
      <c r="M79" s="443"/>
      <c r="N79" s="443">
        <v>95400</v>
      </c>
      <c r="O79" s="443">
        <v>95400</v>
      </c>
      <c r="P79" s="443">
        <v>95400</v>
      </c>
      <c r="Q79" s="443">
        <f>+J79+E79</f>
        <v>393600</v>
      </c>
      <c r="R79" s="363">
        <f t="shared" si="1"/>
        <v>393600</v>
      </c>
      <c r="S79" s="385"/>
      <c r="T79" s="364"/>
      <c r="U79" s="364"/>
      <c r="V79" s="364"/>
    </row>
    <row r="80" spans="1:23" ht="15.75" x14ac:dyDescent="0.25">
      <c r="A80" s="369" t="s">
        <v>1224</v>
      </c>
      <c r="B80" s="369" t="s">
        <v>323</v>
      </c>
      <c r="C80" s="369" t="s">
        <v>525</v>
      </c>
      <c r="D80" s="374" t="s">
        <v>941</v>
      </c>
      <c r="E80" s="443">
        <f t="shared" ref="E80:E107" si="35">F80+I80</f>
        <v>10817200</v>
      </c>
      <c r="F80" s="443">
        <v>10817200</v>
      </c>
      <c r="G80" s="443"/>
      <c r="H80" s="443"/>
      <c r="I80" s="443"/>
      <c r="J80" s="443">
        <f t="shared" si="34"/>
        <v>13173100</v>
      </c>
      <c r="K80" s="443">
        <v>13092700</v>
      </c>
      <c r="L80" s="443"/>
      <c r="M80" s="443"/>
      <c r="N80" s="443">
        <v>80400</v>
      </c>
      <c r="O80" s="443"/>
      <c r="P80" s="443"/>
      <c r="Q80" s="443">
        <f t="shared" si="33"/>
        <v>23990300</v>
      </c>
      <c r="R80" s="363">
        <f t="shared" si="1"/>
        <v>23990300</v>
      </c>
      <c r="S80" s="385">
        <f t="shared" si="3"/>
        <v>0</v>
      </c>
      <c r="T80" s="364">
        <f t="shared" si="4"/>
        <v>0</v>
      </c>
      <c r="U80" s="364"/>
      <c r="V80" s="364">
        <f t="shared" si="5"/>
        <v>-80400</v>
      </c>
    </row>
    <row r="81" spans="1:22" ht="31.5" x14ac:dyDescent="0.25">
      <c r="A81" s="369" t="s">
        <v>333</v>
      </c>
      <c r="B81" s="369" t="s">
        <v>23</v>
      </c>
      <c r="C81" s="369" t="s">
        <v>13</v>
      </c>
      <c r="D81" s="374" t="s">
        <v>311</v>
      </c>
      <c r="E81" s="443">
        <f t="shared" si="35"/>
        <v>1305000</v>
      </c>
      <c r="F81" s="443">
        <v>1305000</v>
      </c>
      <c r="G81" s="443"/>
      <c r="H81" s="443"/>
      <c r="I81" s="443"/>
      <c r="J81" s="443">
        <f t="shared" si="34"/>
        <v>1212400</v>
      </c>
      <c r="K81" s="443">
        <v>1212400</v>
      </c>
      <c r="L81" s="443"/>
      <c r="M81" s="443"/>
      <c r="N81" s="443"/>
      <c r="O81" s="443"/>
      <c r="P81" s="443"/>
      <c r="Q81" s="443">
        <f t="shared" si="33"/>
        <v>2517400</v>
      </c>
      <c r="R81" s="363">
        <f t="shared" si="1"/>
        <v>2517400</v>
      </c>
      <c r="S81" s="385">
        <f t="shared" si="3"/>
        <v>0</v>
      </c>
      <c r="T81" s="364">
        <f t="shared" si="4"/>
        <v>0</v>
      </c>
      <c r="U81" s="364"/>
      <c r="V81" s="364">
        <f t="shared" si="5"/>
        <v>0</v>
      </c>
    </row>
    <row r="82" spans="1:22" ht="31.5" x14ac:dyDescent="0.25">
      <c r="A82" s="369" t="s">
        <v>334</v>
      </c>
      <c r="B82" s="369" t="s">
        <v>60</v>
      </c>
      <c r="C82" s="369" t="s">
        <v>101</v>
      </c>
      <c r="D82" s="374" t="s">
        <v>61</v>
      </c>
      <c r="E82" s="443">
        <f t="shared" si="35"/>
        <v>23439800</v>
      </c>
      <c r="F82" s="443">
        <v>23439800</v>
      </c>
      <c r="G82" s="443"/>
      <c r="H82" s="443"/>
      <c r="I82" s="443"/>
      <c r="J82" s="443">
        <f t="shared" si="34"/>
        <v>133400</v>
      </c>
      <c r="K82" s="443"/>
      <c r="L82" s="443"/>
      <c r="M82" s="443"/>
      <c r="N82" s="443">
        <v>133400</v>
      </c>
      <c r="O82" s="443">
        <v>133400</v>
      </c>
      <c r="P82" s="443">
        <v>120000</v>
      </c>
      <c r="Q82" s="443">
        <f t="shared" si="33"/>
        <v>23573200</v>
      </c>
      <c r="R82" s="363">
        <f t="shared" si="1"/>
        <v>23573200</v>
      </c>
      <c r="S82" s="385"/>
      <c r="T82" s="364">
        <f t="shared" si="4"/>
        <v>-13400</v>
      </c>
      <c r="U82" s="364"/>
      <c r="V82" s="364">
        <f t="shared" si="5"/>
        <v>0</v>
      </c>
    </row>
    <row r="83" spans="1:22" ht="31.5" x14ac:dyDescent="0.25">
      <c r="A83" s="369" t="s">
        <v>341</v>
      </c>
      <c r="B83" s="369" t="s">
        <v>342</v>
      </c>
      <c r="C83" s="369" t="s">
        <v>63</v>
      </c>
      <c r="D83" s="374" t="s">
        <v>100</v>
      </c>
      <c r="E83" s="443">
        <f t="shared" si="35"/>
        <v>39616000</v>
      </c>
      <c r="F83" s="443">
        <v>39616000</v>
      </c>
      <c r="G83" s="443"/>
      <c r="H83" s="443"/>
      <c r="I83" s="443"/>
      <c r="J83" s="443">
        <f t="shared" si="34"/>
        <v>0</v>
      </c>
      <c r="K83" s="443"/>
      <c r="L83" s="443"/>
      <c r="M83" s="443"/>
      <c r="N83" s="443"/>
      <c r="O83" s="443"/>
      <c r="P83" s="443"/>
      <c r="Q83" s="443">
        <f t="shared" si="33"/>
        <v>39616000</v>
      </c>
      <c r="R83" s="363">
        <f t="shared" si="1"/>
        <v>39616000</v>
      </c>
      <c r="S83" s="385">
        <f t="shared" si="3"/>
        <v>0</v>
      </c>
      <c r="T83" s="364">
        <f t="shared" si="4"/>
        <v>0</v>
      </c>
      <c r="U83" s="364"/>
      <c r="V83" s="364">
        <f t="shared" si="5"/>
        <v>0</v>
      </c>
    </row>
    <row r="84" spans="1:22" ht="31.5" x14ac:dyDescent="0.25">
      <c r="A84" s="369" t="s">
        <v>335</v>
      </c>
      <c r="B84" s="369" t="s">
        <v>62</v>
      </c>
      <c r="C84" s="369" t="s">
        <v>102</v>
      </c>
      <c r="D84" s="374" t="s">
        <v>189</v>
      </c>
      <c r="E84" s="443">
        <f t="shared" si="35"/>
        <v>4773500</v>
      </c>
      <c r="F84" s="443">
        <v>4773500</v>
      </c>
      <c r="G84" s="443"/>
      <c r="H84" s="443"/>
      <c r="I84" s="443"/>
      <c r="J84" s="443">
        <f t="shared" si="34"/>
        <v>0</v>
      </c>
      <c r="K84" s="443"/>
      <c r="L84" s="443"/>
      <c r="M84" s="443"/>
      <c r="N84" s="443"/>
      <c r="O84" s="443"/>
      <c r="P84" s="443"/>
      <c r="Q84" s="443">
        <f t="shared" si="33"/>
        <v>4773500</v>
      </c>
      <c r="R84" s="363">
        <f t="shared" si="1"/>
        <v>4773500</v>
      </c>
      <c r="S84" s="385">
        <f t="shared" si="3"/>
        <v>0</v>
      </c>
      <c r="T84" s="364">
        <f t="shared" si="4"/>
        <v>0</v>
      </c>
      <c r="U84" s="364"/>
      <c r="V84" s="364">
        <f t="shared" si="5"/>
        <v>0</v>
      </c>
    </row>
    <row r="85" spans="1:22" ht="15.75" x14ac:dyDescent="0.25">
      <c r="A85" s="369" t="s">
        <v>370</v>
      </c>
      <c r="B85" s="369" t="s">
        <v>371</v>
      </c>
      <c r="C85" s="369" t="s">
        <v>104</v>
      </c>
      <c r="D85" s="374" t="s">
        <v>372</v>
      </c>
      <c r="E85" s="443">
        <f t="shared" si="35"/>
        <v>7323200</v>
      </c>
      <c r="F85" s="443">
        <v>7323200</v>
      </c>
      <c r="G85" s="443"/>
      <c r="H85" s="443"/>
      <c r="I85" s="443"/>
      <c r="J85" s="443">
        <f t="shared" si="34"/>
        <v>0</v>
      </c>
      <c r="K85" s="443"/>
      <c r="L85" s="443"/>
      <c r="M85" s="443"/>
      <c r="N85" s="443"/>
      <c r="O85" s="443"/>
      <c r="P85" s="443"/>
      <c r="Q85" s="443">
        <f t="shared" si="33"/>
        <v>7323200</v>
      </c>
      <c r="R85" s="363">
        <f t="shared" si="1"/>
        <v>7323200</v>
      </c>
      <c r="S85" s="385">
        <f t="shared" si="3"/>
        <v>0</v>
      </c>
      <c r="T85" s="364">
        <f t="shared" si="4"/>
        <v>0</v>
      </c>
      <c r="U85" s="364"/>
      <c r="V85" s="364">
        <f t="shared" si="5"/>
        <v>0</v>
      </c>
    </row>
    <row r="86" spans="1:22" ht="47.25" x14ac:dyDescent="0.25">
      <c r="A86" s="369" t="s">
        <v>336</v>
      </c>
      <c r="B86" s="369" t="s">
        <v>64</v>
      </c>
      <c r="C86" s="369" t="s">
        <v>106</v>
      </c>
      <c r="D86" s="374" t="s">
        <v>107</v>
      </c>
      <c r="E86" s="443">
        <f t="shared" si="35"/>
        <v>31733965</v>
      </c>
      <c r="F86" s="443">
        <v>31733965</v>
      </c>
      <c r="G86" s="443"/>
      <c r="H86" s="443"/>
      <c r="I86" s="443"/>
      <c r="J86" s="443">
        <f t="shared" si="34"/>
        <v>0</v>
      </c>
      <c r="K86" s="443"/>
      <c r="L86" s="443"/>
      <c r="M86" s="443"/>
      <c r="N86" s="443"/>
      <c r="O86" s="443"/>
      <c r="P86" s="443"/>
      <c r="Q86" s="443">
        <f t="shared" si="33"/>
        <v>31733965</v>
      </c>
      <c r="R86" s="363">
        <f t="shared" si="1"/>
        <v>31733965</v>
      </c>
      <c r="S86" s="385">
        <f t="shared" si="3"/>
        <v>0</v>
      </c>
      <c r="T86" s="364">
        <f t="shared" si="4"/>
        <v>0</v>
      </c>
      <c r="U86" s="364"/>
      <c r="V86" s="364">
        <f t="shared" si="5"/>
        <v>0</v>
      </c>
    </row>
    <row r="87" spans="1:22" ht="15.75" x14ac:dyDescent="0.25">
      <c r="A87" s="369" t="s">
        <v>337</v>
      </c>
      <c r="B87" s="369" t="s">
        <v>103</v>
      </c>
      <c r="C87" s="369" t="s">
        <v>109</v>
      </c>
      <c r="D87" s="374" t="s">
        <v>110</v>
      </c>
      <c r="E87" s="443">
        <f t="shared" si="35"/>
        <v>6644080</v>
      </c>
      <c r="F87" s="443">
        <v>6644080</v>
      </c>
      <c r="G87" s="443"/>
      <c r="H87" s="443"/>
      <c r="I87" s="443"/>
      <c r="J87" s="443">
        <f t="shared" ref="J87:J107" si="36">+K87+N87</f>
        <v>0</v>
      </c>
      <c r="K87" s="443"/>
      <c r="L87" s="443"/>
      <c r="M87" s="443"/>
      <c r="N87" s="443"/>
      <c r="O87" s="443"/>
      <c r="P87" s="443"/>
      <c r="Q87" s="443">
        <f t="shared" si="33"/>
        <v>6644080</v>
      </c>
      <c r="R87" s="363">
        <f t="shared" si="1"/>
        <v>6644080</v>
      </c>
      <c r="S87" s="385">
        <f t="shared" si="3"/>
        <v>0</v>
      </c>
      <c r="T87" s="364">
        <f t="shared" si="4"/>
        <v>0</v>
      </c>
      <c r="U87" s="364"/>
      <c r="V87" s="364">
        <f t="shared" si="5"/>
        <v>0</v>
      </c>
    </row>
    <row r="88" spans="1:22" ht="31.5" x14ac:dyDescent="0.25">
      <c r="A88" s="369" t="s">
        <v>343</v>
      </c>
      <c r="B88" s="369" t="s">
        <v>344</v>
      </c>
      <c r="C88" s="369" t="s">
        <v>111</v>
      </c>
      <c r="D88" s="374" t="s">
        <v>627</v>
      </c>
      <c r="E88" s="443">
        <f t="shared" si="35"/>
        <v>3494700</v>
      </c>
      <c r="F88" s="443">
        <v>3494700</v>
      </c>
      <c r="G88" s="443"/>
      <c r="H88" s="443"/>
      <c r="I88" s="443"/>
      <c r="J88" s="443">
        <f t="shared" si="36"/>
        <v>0</v>
      </c>
      <c r="K88" s="443"/>
      <c r="L88" s="443"/>
      <c r="M88" s="443"/>
      <c r="N88" s="443"/>
      <c r="O88" s="443"/>
      <c r="P88" s="443"/>
      <c r="Q88" s="443">
        <f t="shared" si="33"/>
        <v>3494700</v>
      </c>
      <c r="R88" s="363">
        <f t="shared" si="1"/>
        <v>3494700</v>
      </c>
      <c r="S88" s="385">
        <f t="shared" si="3"/>
        <v>0</v>
      </c>
      <c r="T88" s="364">
        <f t="shared" si="4"/>
        <v>0</v>
      </c>
      <c r="U88" s="364"/>
      <c r="V88" s="364">
        <f t="shared" si="5"/>
        <v>0</v>
      </c>
    </row>
    <row r="89" spans="1:22" ht="31.5" x14ac:dyDescent="0.25">
      <c r="A89" s="369" t="s">
        <v>338</v>
      </c>
      <c r="B89" s="369" t="s">
        <v>105</v>
      </c>
      <c r="C89" s="369" t="s">
        <v>113</v>
      </c>
      <c r="D89" s="374" t="s">
        <v>114</v>
      </c>
      <c r="E89" s="443">
        <f t="shared" si="35"/>
        <v>43701280</v>
      </c>
      <c r="F89" s="443">
        <v>43701280</v>
      </c>
      <c r="G89" s="443"/>
      <c r="H89" s="443"/>
      <c r="I89" s="443"/>
      <c r="J89" s="443">
        <f t="shared" si="36"/>
        <v>130000</v>
      </c>
      <c r="K89" s="443">
        <v>130000</v>
      </c>
      <c r="L89" s="443"/>
      <c r="M89" s="443"/>
      <c r="N89" s="443"/>
      <c r="O89" s="443"/>
      <c r="P89" s="443"/>
      <c r="Q89" s="443">
        <f t="shared" si="33"/>
        <v>43831280</v>
      </c>
      <c r="R89" s="363">
        <f t="shared" si="1"/>
        <v>43831280</v>
      </c>
      <c r="S89" s="385">
        <f t="shared" si="3"/>
        <v>0</v>
      </c>
      <c r="T89" s="364">
        <f t="shared" si="4"/>
        <v>0</v>
      </c>
      <c r="U89" s="364"/>
      <c r="V89" s="364">
        <f t="shared" si="5"/>
        <v>0</v>
      </c>
    </row>
    <row r="90" spans="1:22" ht="15.75" x14ac:dyDescent="0.25">
      <c r="A90" s="369" t="s">
        <v>339</v>
      </c>
      <c r="B90" s="369" t="s">
        <v>108</v>
      </c>
      <c r="C90" s="369" t="s">
        <v>113</v>
      </c>
      <c r="D90" s="374" t="s">
        <v>345</v>
      </c>
      <c r="E90" s="443">
        <f t="shared" si="35"/>
        <v>591800</v>
      </c>
      <c r="F90" s="443">
        <v>591800</v>
      </c>
      <c r="G90" s="443"/>
      <c r="H90" s="443"/>
      <c r="I90" s="443"/>
      <c r="J90" s="443">
        <f t="shared" si="36"/>
        <v>0</v>
      </c>
      <c r="K90" s="443"/>
      <c r="L90" s="443"/>
      <c r="M90" s="443"/>
      <c r="N90" s="443"/>
      <c r="O90" s="443"/>
      <c r="P90" s="443"/>
      <c r="Q90" s="443">
        <f t="shared" si="33"/>
        <v>591800</v>
      </c>
      <c r="R90" s="363">
        <f t="shared" si="1"/>
        <v>591800</v>
      </c>
      <c r="S90" s="385">
        <f t="shared" si="3"/>
        <v>0</v>
      </c>
      <c r="T90" s="364">
        <f t="shared" si="4"/>
        <v>0</v>
      </c>
      <c r="U90" s="364"/>
      <c r="V90" s="364">
        <f t="shared" si="5"/>
        <v>0</v>
      </c>
    </row>
    <row r="91" spans="1:22" ht="31.5" x14ac:dyDescent="0.25">
      <c r="A91" s="369" t="s">
        <v>340</v>
      </c>
      <c r="B91" s="369" t="s">
        <v>112</v>
      </c>
      <c r="C91" s="369" t="s">
        <v>130</v>
      </c>
      <c r="D91" s="374" t="s">
        <v>131</v>
      </c>
      <c r="E91" s="443">
        <f t="shared" si="35"/>
        <v>13184265</v>
      </c>
      <c r="F91" s="443">
        <v>13184265</v>
      </c>
      <c r="G91" s="443"/>
      <c r="H91" s="443"/>
      <c r="I91" s="443"/>
      <c r="J91" s="443">
        <f t="shared" si="36"/>
        <v>0</v>
      </c>
      <c r="K91" s="443"/>
      <c r="L91" s="443"/>
      <c r="M91" s="443"/>
      <c r="N91" s="443"/>
      <c r="O91" s="443"/>
      <c r="P91" s="443"/>
      <c r="Q91" s="443">
        <f t="shared" si="33"/>
        <v>13184265</v>
      </c>
      <c r="R91" s="363">
        <f t="shared" si="1"/>
        <v>13184265</v>
      </c>
      <c r="S91" s="385">
        <f t="shared" si="3"/>
        <v>0</v>
      </c>
      <c r="T91" s="364">
        <f t="shared" si="4"/>
        <v>0</v>
      </c>
      <c r="U91" s="364"/>
      <c r="V91" s="364">
        <f t="shared" si="5"/>
        <v>0</v>
      </c>
    </row>
    <row r="92" spans="1:22" ht="31.5" hidden="1" x14ac:dyDescent="0.25">
      <c r="A92" s="369" t="s">
        <v>349</v>
      </c>
      <c r="B92" s="369" t="s">
        <v>350</v>
      </c>
      <c r="C92" s="369" t="s">
        <v>130</v>
      </c>
      <c r="D92" s="549" t="s">
        <v>691</v>
      </c>
      <c r="E92" s="471">
        <f>F92+I92</f>
        <v>0</v>
      </c>
      <c r="F92" s="471"/>
      <c r="G92" s="471"/>
      <c r="H92" s="471"/>
      <c r="I92" s="471"/>
      <c r="J92" s="471">
        <f>+K92+N92</f>
        <v>0</v>
      </c>
      <c r="K92" s="473"/>
      <c r="L92" s="473"/>
      <c r="M92" s="473"/>
      <c r="N92" s="471"/>
      <c r="O92" s="473"/>
      <c r="P92" s="473"/>
      <c r="Q92" s="471">
        <f>+J92+E92</f>
        <v>0</v>
      </c>
      <c r="R92" s="363">
        <f t="shared" si="1"/>
        <v>0</v>
      </c>
      <c r="S92" s="385">
        <f t="shared" si="3"/>
        <v>0</v>
      </c>
      <c r="T92" s="364">
        <f t="shared" si="4"/>
        <v>0</v>
      </c>
      <c r="U92" s="364"/>
      <c r="V92" s="364">
        <f t="shared" si="5"/>
        <v>0</v>
      </c>
    </row>
    <row r="93" spans="1:22" s="171" customFormat="1" ht="31.5" hidden="1" x14ac:dyDescent="0.25">
      <c r="A93" s="656" t="s">
        <v>351</v>
      </c>
      <c r="B93" s="656" t="s">
        <v>352</v>
      </c>
      <c r="C93" s="675" t="s">
        <v>130</v>
      </c>
      <c r="D93" s="676" t="s">
        <v>353</v>
      </c>
      <c r="E93" s="677">
        <f>F93+I93</f>
        <v>0</v>
      </c>
      <c r="F93" s="678"/>
      <c r="G93" s="678"/>
      <c r="H93" s="678"/>
      <c r="I93" s="678"/>
      <c r="J93" s="678">
        <f>+K93+N93</f>
        <v>0</v>
      </c>
      <c r="K93" s="679"/>
      <c r="L93" s="679"/>
      <c r="M93" s="679"/>
      <c r="N93" s="678"/>
      <c r="O93" s="679"/>
      <c r="P93" s="679"/>
      <c r="Q93" s="678">
        <f>+J93+E93</f>
        <v>0</v>
      </c>
      <c r="R93" s="363">
        <f t="shared" si="1"/>
        <v>0</v>
      </c>
      <c r="S93" s="159">
        <f t="shared" si="3"/>
        <v>0</v>
      </c>
      <c r="T93" s="364">
        <f t="shared" si="4"/>
        <v>0</v>
      </c>
      <c r="U93" s="279"/>
      <c r="V93" s="364">
        <f t="shared" si="5"/>
        <v>0</v>
      </c>
    </row>
    <row r="94" spans="1:22" ht="31.5" x14ac:dyDescent="0.25">
      <c r="A94" s="369" t="s">
        <v>346</v>
      </c>
      <c r="B94" s="369" t="s">
        <v>347</v>
      </c>
      <c r="C94" s="369" t="s">
        <v>130</v>
      </c>
      <c r="D94" s="549" t="s">
        <v>348</v>
      </c>
      <c r="E94" s="471">
        <f t="shared" si="35"/>
        <v>10227710</v>
      </c>
      <c r="F94" s="471">
        <v>10227710</v>
      </c>
      <c r="G94" s="471"/>
      <c r="H94" s="471"/>
      <c r="I94" s="471"/>
      <c r="J94" s="471">
        <f t="shared" si="36"/>
        <v>100000</v>
      </c>
      <c r="K94" s="473">
        <v>100000</v>
      </c>
      <c r="L94" s="473"/>
      <c r="M94" s="473"/>
      <c r="N94" s="471"/>
      <c r="O94" s="473"/>
      <c r="P94" s="473"/>
      <c r="Q94" s="471">
        <f t="shared" ref="Q94:Q107" si="37">+J94+E94</f>
        <v>10327710</v>
      </c>
      <c r="R94" s="363">
        <f t="shared" si="1"/>
        <v>10327710</v>
      </c>
      <c r="S94" s="385">
        <f t="shared" si="3"/>
        <v>0</v>
      </c>
      <c r="T94" s="364">
        <f t="shared" si="4"/>
        <v>0</v>
      </c>
      <c r="U94" s="364"/>
      <c r="V94" s="364">
        <f t="shared" si="5"/>
        <v>0</v>
      </c>
    </row>
    <row r="95" spans="1:22" ht="31.5" x14ac:dyDescent="0.25">
      <c r="A95" s="369" t="s">
        <v>354</v>
      </c>
      <c r="B95" s="369" t="s">
        <v>355</v>
      </c>
      <c r="C95" s="369" t="s">
        <v>130</v>
      </c>
      <c r="D95" s="549" t="s">
        <v>356</v>
      </c>
      <c r="E95" s="471">
        <f>F95+I95</f>
        <v>128600</v>
      </c>
      <c r="F95" s="471">
        <v>128600</v>
      </c>
      <c r="G95" s="471"/>
      <c r="H95" s="471"/>
      <c r="I95" s="471"/>
      <c r="J95" s="471">
        <f t="shared" ref="J95:J101" si="38">+K95+N95</f>
        <v>21294000</v>
      </c>
      <c r="K95" s="473"/>
      <c r="L95" s="473"/>
      <c r="M95" s="473"/>
      <c r="N95" s="471">
        <v>21294000</v>
      </c>
      <c r="O95" s="473">
        <v>21294000</v>
      </c>
      <c r="P95" s="473">
        <v>21294000</v>
      </c>
      <c r="Q95" s="471">
        <f t="shared" si="37"/>
        <v>21422600</v>
      </c>
      <c r="R95" s="363">
        <f t="shared" si="1"/>
        <v>21422600</v>
      </c>
      <c r="S95" s="385">
        <f t="shared" si="3"/>
        <v>0</v>
      </c>
      <c r="T95" s="364">
        <f t="shared" si="4"/>
        <v>0</v>
      </c>
      <c r="U95" s="364"/>
      <c r="V95" s="364">
        <f t="shared" si="5"/>
        <v>0</v>
      </c>
    </row>
    <row r="96" spans="1:22" s="247" customFormat="1" ht="15.75" hidden="1" x14ac:dyDescent="0.25">
      <c r="A96" s="615" t="s">
        <v>357</v>
      </c>
      <c r="B96" s="615" t="s">
        <v>222</v>
      </c>
      <c r="C96" s="615" t="s">
        <v>132</v>
      </c>
      <c r="D96" s="618" t="s">
        <v>358</v>
      </c>
      <c r="E96" s="680">
        <f>F96+I96</f>
        <v>0</v>
      </c>
      <c r="F96" s="681"/>
      <c r="G96" s="681"/>
      <c r="H96" s="681"/>
      <c r="I96" s="681"/>
      <c r="J96" s="666">
        <f t="shared" si="38"/>
        <v>0</v>
      </c>
      <c r="K96" s="681"/>
      <c r="L96" s="681"/>
      <c r="M96" s="681"/>
      <c r="N96" s="681"/>
      <c r="O96" s="681"/>
      <c r="P96" s="681"/>
      <c r="Q96" s="666">
        <f t="shared" si="37"/>
        <v>0</v>
      </c>
      <c r="R96" s="363">
        <f t="shared" si="1"/>
        <v>0</v>
      </c>
      <c r="S96" s="144">
        <f t="shared" si="3"/>
        <v>0</v>
      </c>
      <c r="T96" s="364">
        <f t="shared" si="4"/>
        <v>0</v>
      </c>
      <c r="U96" s="279"/>
      <c r="V96" s="364">
        <f t="shared" si="5"/>
        <v>0</v>
      </c>
    </row>
    <row r="97" spans="1:22" s="247" customFormat="1" ht="37.5" hidden="1" x14ac:dyDescent="0.25">
      <c r="A97" s="40" t="s">
        <v>981</v>
      </c>
      <c r="B97" s="40" t="s">
        <v>451</v>
      </c>
      <c r="C97" s="40" t="s">
        <v>416</v>
      </c>
      <c r="D97" s="191" t="s">
        <v>995</v>
      </c>
      <c r="E97" s="471"/>
      <c r="F97" s="206"/>
      <c r="G97" s="206"/>
      <c r="H97" s="206"/>
      <c r="I97" s="206"/>
      <c r="J97" s="471">
        <f t="shared" si="38"/>
        <v>0</v>
      </c>
      <c r="K97" s="206"/>
      <c r="L97" s="206"/>
      <c r="M97" s="206"/>
      <c r="N97" s="206"/>
      <c r="O97" s="206"/>
      <c r="P97" s="206"/>
      <c r="Q97" s="471">
        <f t="shared" si="37"/>
        <v>0</v>
      </c>
      <c r="R97" s="363">
        <f t="shared" si="1"/>
        <v>0</v>
      </c>
      <c r="S97" s="144"/>
      <c r="T97" s="364">
        <f t="shared" si="4"/>
        <v>0</v>
      </c>
      <c r="U97" s="279"/>
      <c r="V97" s="364"/>
    </row>
    <row r="98" spans="1:22" s="247" customFormat="1" ht="18.75" hidden="1" x14ac:dyDescent="0.25">
      <c r="A98" s="40" t="s">
        <v>985</v>
      </c>
      <c r="B98" s="40" t="s">
        <v>454</v>
      </c>
      <c r="C98" s="40" t="s">
        <v>416</v>
      </c>
      <c r="D98" s="38" t="s">
        <v>994</v>
      </c>
      <c r="E98" s="471"/>
      <c r="F98" s="206"/>
      <c r="G98" s="206"/>
      <c r="H98" s="206"/>
      <c r="I98" s="206"/>
      <c r="J98" s="471">
        <f t="shared" si="38"/>
        <v>0</v>
      </c>
      <c r="K98" s="206"/>
      <c r="L98" s="206"/>
      <c r="M98" s="206"/>
      <c r="N98" s="206"/>
      <c r="O98" s="206"/>
      <c r="P98" s="206"/>
      <c r="Q98" s="471">
        <f t="shared" si="37"/>
        <v>0</v>
      </c>
      <c r="R98" s="363">
        <f t="shared" ref="R98:R161" si="39">+E98+J98</f>
        <v>0</v>
      </c>
      <c r="S98" s="144"/>
      <c r="T98" s="364">
        <f t="shared" si="4"/>
        <v>0</v>
      </c>
      <c r="U98" s="279"/>
      <c r="V98" s="364"/>
    </row>
    <row r="99" spans="1:22" s="247" customFormat="1" ht="47.25" x14ac:dyDescent="0.25">
      <c r="A99" s="369" t="s">
        <v>1027</v>
      </c>
      <c r="B99" s="369" t="s">
        <v>809</v>
      </c>
      <c r="C99" s="369" t="s">
        <v>226</v>
      </c>
      <c r="D99" s="191" t="s">
        <v>1026</v>
      </c>
      <c r="E99" s="471">
        <f>F99+I99</f>
        <v>0</v>
      </c>
      <c r="F99" s="471"/>
      <c r="G99" s="471"/>
      <c r="H99" s="471"/>
      <c r="I99" s="471"/>
      <c r="J99" s="472">
        <f t="shared" si="38"/>
        <v>5000000</v>
      </c>
      <c r="K99" s="471"/>
      <c r="L99" s="471"/>
      <c r="M99" s="471"/>
      <c r="N99" s="471">
        <v>5000000</v>
      </c>
      <c r="O99" s="471">
        <v>5000000</v>
      </c>
      <c r="P99" s="471">
        <v>5000000</v>
      </c>
      <c r="Q99" s="472">
        <f t="shared" si="37"/>
        <v>5000000</v>
      </c>
      <c r="R99" s="363">
        <f t="shared" si="39"/>
        <v>5000000</v>
      </c>
      <c r="S99" s="144"/>
      <c r="T99" s="364">
        <f>P100-O100</f>
        <v>0</v>
      </c>
      <c r="U99" s="279"/>
      <c r="V99" s="364">
        <f>O100-N100</f>
        <v>0</v>
      </c>
    </row>
    <row r="100" spans="1:22" s="247" customFormat="1" ht="78.75" hidden="1" x14ac:dyDescent="0.25">
      <c r="A100" s="40" t="s">
        <v>857</v>
      </c>
      <c r="B100" s="40" t="s">
        <v>666</v>
      </c>
      <c r="C100" s="40" t="s">
        <v>226</v>
      </c>
      <c r="D100" s="397" t="s">
        <v>667</v>
      </c>
      <c r="E100" s="471">
        <f>F100+I100</f>
        <v>0</v>
      </c>
      <c r="F100" s="206"/>
      <c r="G100" s="206"/>
      <c r="H100" s="206"/>
      <c r="I100" s="206"/>
      <c r="J100" s="471">
        <f t="shared" si="38"/>
        <v>0</v>
      </c>
      <c r="K100" s="206"/>
      <c r="L100" s="206"/>
      <c r="M100" s="206"/>
      <c r="N100" s="206"/>
      <c r="O100" s="206"/>
      <c r="P100" s="206"/>
      <c r="Q100" s="471">
        <f t="shared" si="37"/>
        <v>0</v>
      </c>
      <c r="R100" s="363">
        <f t="shared" si="39"/>
        <v>0</v>
      </c>
      <c r="S100" s="144"/>
      <c r="T100" s="364">
        <f t="shared" ref="T100:T166" si="40">P101-O101</f>
        <v>0</v>
      </c>
      <c r="U100" s="279"/>
      <c r="V100" s="364">
        <f>O101-N101</f>
        <v>0</v>
      </c>
    </row>
    <row r="101" spans="1:22" ht="31.5" hidden="1" x14ac:dyDescent="0.25">
      <c r="A101" s="615" t="s">
        <v>812</v>
      </c>
      <c r="B101" s="615" t="s">
        <v>477</v>
      </c>
      <c r="C101" s="615" t="s">
        <v>226</v>
      </c>
      <c r="D101" s="618" t="s">
        <v>123</v>
      </c>
      <c r="E101" s="680">
        <f>F101+I101</f>
        <v>0</v>
      </c>
      <c r="F101" s="681"/>
      <c r="G101" s="681"/>
      <c r="H101" s="681"/>
      <c r="I101" s="681"/>
      <c r="J101" s="666">
        <f t="shared" si="38"/>
        <v>0</v>
      </c>
      <c r="K101" s="681"/>
      <c r="L101" s="681"/>
      <c r="M101" s="681"/>
      <c r="N101" s="681"/>
      <c r="O101" s="681"/>
      <c r="P101" s="681"/>
      <c r="Q101" s="666">
        <f>+J101+E101</f>
        <v>0</v>
      </c>
      <c r="R101" s="363">
        <f t="shared" si="39"/>
        <v>0</v>
      </c>
      <c r="S101" s="385">
        <f>R102-Q102</f>
        <v>0</v>
      </c>
      <c r="T101" s="364">
        <f t="shared" si="40"/>
        <v>0</v>
      </c>
      <c r="U101" s="364"/>
      <c r="V101" s="364">
        <f>O102-N102</f>
        <v>0</v>
      </c>
    </row>
    <row r="102" spans="1:22" s="247" customFormat="1" ht="63" hidden="1" x14ac:dyDescent="0.25">
      <c r="A102" s="369" t="s">
        <v>359</v>
      </c>
      <c r="B102" s="369" t="s">
        <v>360</v>
      </c>
      <c r="C102" s="369" t="s">
        <v>11</v>
      </c>
      <c r="D102" s="374" t="s">
        <v>361</v>
      </c>
      <c r="E102" s="443">
        <f t="shared" si="35"/>
        <v>0</v>
      </c>
      <c r="F102" s="443"/>
      <c r="G102" s="443"/>
      <c r="H102" s="443"/>
      <c r="I102" s="443"/>
      <c r="J102" s="443">
        <f t="shared" si="36"/>
        <v>0</v>
      </c>
      <c r="K102" s="443"/>
      <c r="L102" s="443"/>
      <c r="M102" s="443"/>
      <c r="N102" s="443"/>
      <c r="O102" s="443"/>
      <c r="P102" s="443"/>
      <c r="Q102" s="443">
        <f t="shared" si="37"/>
        <v>0</v>
      </c>
      <c r="R102" s="363">
        <f t="shared" si="39"/>
        <v>0</v>
      </c>
      <c r="S102" s="159">
        <f>R104-Q104</f>
        <v>0</v>
      </c>
      <c r="T102" s="364">
        <f>P104-O104</f>
        <v>0</v>
      </c>
      <c r="U102" s="279"/>
      <c r="V102" s="364">
        <f>O104-N104</f>
        <v>0</v>
      </c>
    </row>
    <row r="103" spans="1:22" s="247" customFormat="1" ht="141.75" hidden="1" x14ac:dyDescent="0.25">
      <c r="A103" s="40" t="s">
        <v>1065</v>
      </c>
      <c r="B103" s="40" t="s">
        <v>1067</v>
      </c>
      <c r="C103" s="40" t="s">
        <v>11</v>
      </c>
      <c r="D103" s="38" t="s">
        <v>1064</v>
      </c>
      <c r="E103" s="206">
        <f>F103+I103</f>
        <v>0</v>
      </c>
      <c r="F103" s="206"/>
      <c r="G103" s="206"/>
      <c r="H103" s="206"/>
      <c r="I103" s="206"/>
      <c r="J103" s="206">
        <f t="shared" si="36"/>
        <v>0</v>
      </c>
      <c r="K103" s="206"/>
      <c r="L103" s="206"/>
      <c r="M103" s="206"/>
      <c r="N103" s="206"/>
      <c r="O103" s="206"/>
      <c r="P103" s="206"/>
      <c r="Q103" s="206">
        <f t="shared" si="37"/>
        <v>0</v>
      </c>
      <c r="R103" s="363">
        <f t="shared" si="39"/>
        <v>0</v>
      </c>
      <c r="S103" s="159"/>
      <c r="T103" s="364"/>
      <c r="U103" s="279"/>
      <c r="V103" s="364"/>
    </row>
    <row r="104" spans="1:22" s="247" customFormat="1" ht="47.25" hidden="1" x14ac:dyDescent="0.25">
      <c r="A104" s="40" t="s">
        <v>362</v>
      </c>
      <c r="B104" s="40" t="s">
        <v>363</v>
      </c>
      <c r="C104" s="40" t="s">
        <v>11</v>
      </c>
      <c r="D104" s="38" t="s">
        <v>364</v>
      </c>
      <c r="E104" s="206">
        <f t="shared" si="35"/>
        <v>0</v>
      </c>
      <c r="F104" s="206"/>
      <c r="G104" s="206"/>
      <c r="H104" s="206"/>
      <c r="I104" s="206"/>
      <c r="J104" s="206">
        <f t="shared" si="36"/>
        <v>0</v>
      </c>
      <c r="K104" s="206"/>
      <c r="L104" s="206"/>
      <c r="M104" s="206"/>
      <c r="N104" s="206"/>
      <c r="O104" s="206"/>
      <c r="P104" s="206"/>
      <c r="Q104" s="206">
        <f t="shared" si="37"/>
        <v>0</v>
      </c>
      <c r="R104" s="363">
        <f t="shared" si="39"/>
        <v>0</v>
      </c>
      <c r="S104" s="159"/>
      <c r="T104" s="364">
        <f t="shared" si="40"/>
        <v>0</v>
      </c>
      <c r="U104" s="279"/>
      <c r="V104" s="364"/>
    </row>
    <row r="105" spans="1:22" ht="78.75" x14ac:dyDescent="0.25">
      <c r="A105" s="40" t="s">
        <v>1012</v>
      </c>
      <c r="B105" s="40" t="s">
        <v>1013</v>
      </c>
      <c r="C105" s="40" t="s">
        <v>11</v>
      </c>
      <c r="D105" s="38" t="s">
        <v>1014</v>
      </c>
      <c r="E105" s="206">
        <f>F105+I105</f>
        <v>28054700</v>
      </c>
      <c r="F105" s="206">
        <v>28054700</v>
      </c>
      <c r="G105" s="206"/>
      <c r="H105" s="206"/>
      <c r="I105" s="206"/>
      <c r="J105" s="206">
        <f t="shared" si="36"/>
        <v>0</v>
      </c>
      <c r="K105" s="206"/>
      <c r="L105" s="206"/>
      <c r="M105" s="206"/>
      <c r="N105" s="206"/>
      <c r="O105" s="206"/>
      <c r="P105" s="206"/>
      <c r="Q105" s="206">
        <f t="shared" si="37"/>
        <v>28054700</v>
      </c>
      <c r="R105" s="363">
        <f t="shared" si="39"/>
        <v>28054700</v>
      </c>
      <c r="S105" s="385">
        <f>R106-Q106</f>
        <v>0</v>
      </c>
      <c r="T105" s="364">
        <f t="shared" si="40"/>
        <v>0</v>
      </c>
      <c r="U105" s="364"/>
      <c r="V105" s="364">
        <f>O106-N106</f>
        <v>0</v>
      </c>
    </row>
    <row r="106" spans="1:22" s="27" customFormat="1" ht="78.75" hidden="1" x14ac:dyDescent="0.25">
      <c r="A106" s="661" t="s">
        <v>365</v>
      </c>
      <c r="B106" s="661" t="s">
        <v>366</v>
      </c>
      <c r="C106" s="661" t="s">
        <v>11</v>
      </c>
      <c r="D106" s="682" t="s">
        <v>367</v>
      </c>
      <c r="E106" s="683">
        <f t="shared" si="35"/>
        <v>0</v>
      </c>
      <c r="F106" s="683"/>
      <c r="G106" s="683"/>
      <c r="H106" s="683"/>
      <c r="I106" s="683"/>
      <c r="J106" s="683">
        <f t="shared" si="36"/>
        <v>0</v>
      </c>
      <c r="K106" s="683"/>
      <c r="L106" s="683"/>
      <c r="M106" s="683"/>
      <c r="N106" s="683"/>
      <c r="O106" s="683"/>
      <c r="P106" s="683"/>
      <c r="Q106" s="683">
        <f t="shared" si="37"/>
        <v>0</v>
      </c>
      <c r="R106" s="363">
        <f t="shared" si="39"/>
        <v>0</v>
      </c>
      <c r="S106" s="159">
        <f>R107-Q107</f>
        <v>0</v>
      </c>
      <c r="T106" s="364">
        <f t="shared" si="40"/>
        <v>0</v>
      </c>
      <c r="U106" s="279"/>
      <c r="V106" s="364">
        <f>O107-N107</f>
        <v>0</v>
      </c>
    </row>
    <row r="107" spans="1:22" s="386" customFormat="1" ht="15.75" hidden="1" x14ac:dyDescent="0.25">
      <c r="A107" s="155" t="s">
        <v>368</v>
      </c>
      <c r="B107" s="245">
        <v>9770</v>
      </c>
      <c r="C107" s="155" t="s">
        <v>11</v>
      </c>
      <c r="D107" s="142" t="s">
        <v>369</v>
      </c>
      <c r="E107" s="631">
        <f t="shared" si="35"/>
        <v>0</v>
      </c>
      <c r="F107" s="632"/>
      <c r="G107" s="632"/>
      <c r="H107" s="632"/>
      <c r="I107" s="632"/>
      <c r="J107" s="631">
        <f t="shared" si="36"/>
        <v>0</v>
      </c>
      <c r="K107" s="632"/>
      <c r="L107" s="632"/>
      <c r="M107" s="632"/>
      <c r="N107" s="632"/>
      <c r="O107" s="632"/>
      <c r="P107" s="632"/>
      <c r="Q107" s="631">
        <f t="shared" si="37"/>
        <v>0</v>
      </c>
      <c r="R107" s="363">
        <f t="shared" si="39"/>
        <v>0</v>
      </c>
      <c r="S107" s="385">
        <f>R108-Q108</f>
        <v>0</v>
      </c>
      <c r="T107" s="364">
        <f t="shared" si="40"/>
        <v>0</v>
      </c>
      <c r="U107" s="364"/>
      <c r="V107" s="364">
        <f t="shared" ref="V107:V171" si="41">O108-N108</f>
        <v>0</v>
      </c>
    </row>
    <row r="108" spans="1:22" s="389" customFormat="1" ht="47.25" x14ac:dyDescent="0.25">
      <c r="A108" s="384" t="s">
        <v>373</v>
      </c>
      <c r="B108" s="384"/>
      <c r="C108" s="384"/>
      <c r="D108" s="376" t="s">
        <v>1292</v>
      </c>
      <c r="E108" s="977">
        <f>E114+E115+E116+E127+E124+E125+E113+E112+E117+E137+E128+E123++E131+E132+E141+E126+E118+E119+E120+E121+E135++E129+E111+E136+E122+E138+E139+E130+E133+E140+E134+E110</f>
        <v>302847700</v>
      </c>
      <c r="F108" s="977">
        <f t="shared" ref="F108:Q108" si="42">F114+F115+F116+F127+F124+F125+F113+F112+F117+F137+F128+F123++F131+F132+F141+F126+F118+F119+F120+F121+F135++F129+F111+F136+F122+F138+F139+F130+F133+F140+F134+F110</f>
        <v>276603900</v>
      </c>
      <c r="G108" s="977">
        <f t="shared" si="42"/>
        <v>151502300</v>
      </c>
      <c r="H108" s="977">
        <f t="shared" si="42"/>
        <v>29182580</v>
      </c>
      <c r="I108" s="977">
        <f t="shared" si="42"/>
        <v>26243800</v>
      </c>
      <c r="J108" s="977">
        <f t="shared" si="42"/>
        <v>49002400</v>
      </c>
      <c r="K108" s="977">
        <f t="shared" si="42"/>
        <v>48925100</v>
      </c>
      <c r="L108" s="977">
        <f t="shared" si="42"/>
        <v>0</v>
      </c>
      <c r="M108" s="977">
        <f t="shared" si="42"/>
        <v>0</v>
      </c>
      <c r="N108" s="977">
        <f t="shared" si="42"/>
        <v>77300</v>
      </c>
      <c r="O108" s="977">
        <f t="shared" si="42"/>
        <v>77300</v>
      </c>
      <c r="P108" s="977">
        <f t="shared" si="42"/>
        <v>77300</v>
      </c>
      <c r="Q108" s="977">
        <f t="shared" si="42"/>
        <v>351850100</v>
      </c>
      <c r="R108" s="363">
        <f t="shared" si="39"/>
        <v>351850100</v>
      </c>
      <c r="S108" s="385">
        <f>R109-Q109</f>
        <v>0</v>
      </c>
      <c r="T108" s="364">
        <f t="shared" si="40"/>
        <v>0</v>
      </c>
      <c r="U108" s="364"/>
      <c r="V108" s="364">
        <f t="shared" si="41"/>
        <v>0</v>
      </c>
    </row>
    <row r="109" spans="1:22" s="392" customFormat="1" ht="47.25" x14ac:dyDescent="0.25">
      <c r="A109" s="384" t="s">
        <v>374</v>
      </c>
      <c r="B109" s="384"/>
      <c r="C109" s="384"/>
      <c r="D109" s="376" t="s">
        <v>1292</v>
      </c>
      <c r="E109" s="977">
        <f>SUM(E110:E141)</f>
        <v>302847700</v>
      </c>
      <c r="F109" s="977">
        <f t="shared" ref="F109:Q109" si="43">SUM(F110:F141)</f>
        <v>276603900</v>
      </c>
      <c r="G109" s="977">
        <f t="shared" si="43"/>
        <v>151502300</v>
      </c>
      <c r="H109" s="977">
        <f t="shared" si="43"/>
        <v>29182580</v>
      </c>
      <c r="I109" s="977">
        <f t="shared" si="43"/>
        <v>26243800</v>
      </c>
      <c r="J109" s="977">
        <f t="shared" si="43"/>
        <v>49002400</v>
      </c>
      <c r="K109" s="977">
        <f t="shared" si="43"/>
        <v>48925100</v>
      </c>
      <c r="L109" s="977">
        <f t="shared" si="43"/>
        <v>0</v>
      </c>
      <c r="M109" s="977">
        <f t="shared" si="43"/>
        <v>0</v>
      </c>
      <c r="N109" s="977">
        <f t="shared" si="43"/>
        <v>77300</v>
      </c>
      <c r="O109" s="977">
        <f t="shared" si="43"/>
        <v>77300</v>
      </c>
      <c r="P109" s="977">
        <f t="shared" si="43"/>
        <v>77300</v>
      </c>
      <c r="Q109" s="977">
        <f t="shared" si="43"/>
        <v>351850100</v>
      </c>
      <c r="R109" s="363">
        <f t="shared" si="39"/>
        <v>351850100</v>
      </c>
      <c r="S109" s="385"/>
      <c r="T109" s="364">
        <f>P110-O110</f>
        <v>0</v>
      </c>
      <c r="U109" s="364"/>
      <c r="V109" s="364">
        <f>O110-N110</f>
        <v>0</v>
      </c>
    </row>
    <row r="110" spans="1:22" s="392" customFormat="1" ht="31.5" hidden="1" x14ac:dyDescent="0.25">
      <c r="A110" s="661" t="s">
        <v>897</v>
      </c>
      <c r="B110" s="661" t="s">
        <v>323</v>
      </c>
      <c r="C110" s="661" t="s">
        <v>22</v>
      </c>
      <c r="D110" s="682" t="s">
        <v>626</v>
      </c>
      <c r="E110" s="663">
        <f t="shared" ref="E110:E129" si="44">F110+I110</f>
        <v>0</v>
      </c>
      <c r="F110" s="663"/>
      <c r="G110" s="663"/>
      <c r="H110" s="663"/>
      <c r="I110" s="663"/>
      <c r="J110" s="665">
        <f>+K110+N110</f>
        <v>0</v>
      </c>
      <c r="K110" s="684"/>
      <c r="L110" s="684"/>
      <c r="M110" s="684"/>
      <c r="N110" s="665"/>
      <c r="O110" s="663"/>
      <c r="P110" s="663"/>
      <c r="Q110" s="663">
        <f t="shared" ref="Q110:Q127" si="45">+J110+E110</f>
        <v>0</v>
      </c>
      <c r="R110" s="363">
        <f t="shared" si="39"/>
        <v>0</v>
      </c>
      <c r="S110" s="385"/>
      <c r="T110" s="364">
        <f t="shared" si="40"/>
        <v>0</v>
      </c>
      <c r="U110" s="364"/>
      <c r="V110" s="364">
        <f t="shared" si="41"/>
        <v>0</v>
      </c>
    </row>
    <row r="111" spans="1:22" s="143" customFormat="1" ht="47.25" hidden="1" x14ac:dyDescent="0.25">
      <c r="A111" s="369" t="s">
        <v>716</v>
      </c>
      <c r="B111" s="369" t="s">
        <v>717</v>
      </c>
      <c r="C111" s="369" t="s">
        <v>15</v>
      </c>
      <c r="D111" s="390" t="s">
        <v>718</v>
      </c>
      <c r="E111" s="367">
        <f t="shared" si="44"/>
        <v>0</v>
      </c>
      <c r="F111" s="367"/>
      <c r="G111" s="391"/>
      <c r="H111" s="391"/>
      <c r="I111" s="367"/>
      <c r="J111" s="367">
        <f t="shared" ref="J111:J125" si="46">+K111+N111</f>
        <v>0</v>
      </c>
      <c r="K111" s="391"/>
      <c r="L111" s="391"/>
      <c r="M111" s="391"/>
      <c r="N111" s="391"/>
      <c r="O111" s="391"/>
      <c r="P111" s="391"/>
      <c r="Q111" s="367">
        <f t="shared" si="45"/>
        <v>0</v>
      </c>
      <c r="R111" s="363">
        <f t="shared" si="39"/>
        <v>0</v>
      </c>
      <c r="S111" s="159">
        <f>R112-Q112</f>
        <v>0</v>
      </c>
      <c r="T111" s="364">
        <f t="shared" si="40"/>
        <v>0</v>
      </c>
      <c r="U111" s="279"/>
      <c r="V111" s="364">
        <f t="shared" si="41"/>
        <v>0</v>
      </c>
    </row>
    <row r="112" spans="1:22" ht="47.25" hidden="1" x14ac:dyDescent="0.25">
      <c r="A112" s="155" t="s">
        <v>375</v>
      </c>
      <c r="B112" s="155" t="s">
        <v>133</v>
      </c>
      <c r="C112" s="155" t="s">
        <v>18</v>
      </c>
      <c r="D112" s="629" t="s">
        <v>134</v>
      </c>
      <c r="E112" s="624">
        <f t="shared" si="44"/>
        <v>0</v>
      </c>
      <c r="F112" s="624"/>
      <c r="G112" s="633"/>
      <c r="H112" s="633"/>
      <c r="I112" s="624"/>
      <c r="J112" s="624">
        <f t="shared" si="46"/>
        <v>0</v>
      </c>
      <c r="K112" s="633"/>
      <c r="L112" s="633"/>
      <c r="M112" s="633"/>
      <c r="N112" s="633"/>
      <c r="O112" s="633"/>
      <c r="P112" s="633"/>
      <c r="Q112" s="624">
        <f t="shared" si="45"/>
        <v>0</v>
      </c>
      <c r="R112" s="363">
        <f t="shared" si="39"/>
        <v>0</v>
      </c>
      <c r="S112" s="385">
        <f>R113-Q113</f>
        <v>0</v>
      </c>
      <c r="T112" s="364">
        <f t="shared" si="40"/>
        <v>0</v>
      </c>
      <c r="U112" s="364"/>
      <c r="V112" s="364">
        <f t="shared" si="41"/>
        <v>0</v>
      </c>
    </row>
    <row r="113" spans="1:22" ht="31.5" x14ac:dyDescent="0.25">
      <c r="A113" s="369" t="s">
        <v>376</v>
      </c>
      <c r="B113" s="369" t="s">
        <v>135</v>
      </c>
      <c r="C113" s="369" t="s">
        <v>136</v>
      </c>
      <c r="D113" s="374" t="s">
        <v>628</v>
      </c>
      <c r="E113" s="471">
        <f t="shared" si="44"/>
        <v>551200</v>
      </c>
      <c r="F113" s="471">
        <v>551200</v>
      </c>
      <c r="G113" s="471"/>
      <c r="H113" s="471"/>
      <c r="I113" s="471"/>
      <c r="J113" s="471">
        <f t="shared" si="46"/>
        <v>0</v>
      </c>
      <c r="K113" s="473"/>
      <c r="L113" s="473"/>
      <c r="M113" s="473"/>
      <c r="N113" s="471"/>
      <c r="O113" s="473"/>
      <c r="P113" s="473"/>
      <c r="Q113" s="471">
        <f t="shared" si="45"/>
        <v>551200</v>
      </c>
      <c r="R113" s="363">
        <f t="shared" si="39"/>
        <v>551200</v>
      </c>
      <c r="S113" s="385">
        <f>R114-Q114</f>
        <v>0</v>
      </c>
      <c r="T113" s="364">
        <f t="shared" si="40"/>
        <v>0</v>
      </c>
      <c r="U113" s="364"/>
      <c r="V113" s="364">
        <f t="shared" si="41"/>
        <v>0</v>
      </c>
    </row>
    <row r="114" spans="1:22" ht="63" x14ac:dyDescent="0.25">
      <c r="A114" s="369" t="s">
        <v>377</v>
      </c>
      <c r="B114" s="369" t="s">
        <v>137</v>
      </c>
      <c r="C114" s="369" t="s">
        <v>138</v>
      </c>
      <c r="D114" s="374" t="s">
        <v>139</v>
      </c>
      <c r="E114" s="471">
        <f t="shared" si="44"/>
        <v>30946800</v>
      </c>
      <c r="F114" s="471">
        <v>30946800</v>
      </c>
      <c r="G114" s="471">
        <v>19345400</v>
      </c>
      <c r="H114" s="471">
        <v>2694400</v>
      </c>
      <c r="I114" s="471"/>
      <c r="J114" s="471">
        <f t="shared" si="46"/>
        <v>2961000</v>
      </c>
      <c r="K114" s="473">
        <v>2961000</v>
      </c>
      <c r="L114" s="473"/>
      <c r="M114" s="473"/>
      <c r="N114" s="471"/>
      <c r="O114" s="471"/>
      <c r="P114" s="471"/>
      <c r="Q114" s="471">
        <f t="shared" si="45"/>
        <v>33907800</v>
      </c>
      <c r="R114" s="363">
        <f t="shared" si="39"/>
        <v>33907800</v>
      </c>
      <c r="S114" s="385"/>
      <c r="T114" s="364">
        <f t="shared" si="40"/>
        <v>0</v>
      </c>
      <c r="U114" s="364"/>
      <c r="V114" s="364">
        <f t="shared" si="41"/>
        <v>0</v>
      </c>
    </row>
    <row r="115" spans="1:22" ht="110.25" x14ac:dyDescent="0.25">
      <c r="A115" s="369" t="s">
        <v>378</v>
      </c>
      <c r="B115" s="369" t="s">
        <v>140</v>
      </c>
      <c r="C115" s="369" t="s">
        <v>141</v>
      </c>
      <c r="D115" s="374" t="s">
        <v>629</v>
      </c>
      <c r="E115" s="471">
        <f t="shared" si="44"/>
        <v>196853300</v>
      </c>
      <c r="F115" s="471">
        <v>196853300</v>
      </c>
      <c r="G115" s="471">
        <v>111371300</v>
      </c>
      <c r="H115" s="471">
        <v>24998900</v>
      </c>
      <c r="I115" s="471"/>
      <c r="J115" s="471">
        <f t="shared" si="46"/>
        <v>45981400</v>
      </c>
      <c r="K115" s="473">
        <v>45964100</v>
      </c>
      <c r="L115" s="473"/>
      <c r="M115" s="473"/>
      <c r="N115" s="471">
        <v>17300</v>
      </c>
      <c r="O115" s="471">
        <v>17300</v>
      </c>
      <c r="P115" s="471">
        <v>17300</v>
      </c>
      <c r="Q115" s="471">
        <f t="shared" si="45"/>
        <v>242834700</v>
      </c>
      <c r="R115" s="363">
        <f t="shared" si="39"/>
        <v>242834700</v>
      </c>
      <c r="S115" s="385">
        <f t="shared" ref="S115:S120" si="47">R116-Q116</f>
        <v>0</v>
      </c>
      <c r="T115" s="364">
        <f t="shared" si="40"/>
        <v>0</v>
      </c>
      <c r="U115" s="364"/>
      <c r="V115" s="364">
        <f t="shared" si="41"/>
        <v>0</v>
      </c>
    </row>
    <row r="116" spans="1:22" ht="31.5" hidden="1" x14ac:dyDescent="0.25">
      <c r="A116" s="651" t="s">
        <v>379</v>
      </c>
      <c r="B116" s="651" t="s">
        <v>142</v>
      </c>
      <c r="C116" s="651" t="s">
        <v>138</v>
      </c>
      <c r="D116" s="664" t="s">
        <v>630</v>
      </c>
      <c r="E116" s="653">
        <f>F116+I116</f>
        <v>0</v>
      </c>
      <c r="F116" s="653">
        <f>19059700-19059700</f>
        <v>0</v>
      </c>
      <c r="G116" s="653">
        <f>10786900-10786900</f>
        <v>0</v>
      </c>
      <c r="H116" s="653">
        <f>1534700-1534700</f>
        <v>0</v>
      </c>
      <c r="I116" s="653"/>
      <c r="J116" s="655">
        <f>+K116+N116</f>
        <v>0</v>
      </c>
      <c r="K116" s="671">
        <f>638400-638400</f>
        <v>0</v>
      </c>
      <c r="L116" s="671">
        <f>253500-253500</f>
        <v>0</v>
      </c>
      <c r="M116" s="671">
        <f>64400-64400</f>
        <v>0</v>
      </c>
      <c r="N116" s="655">
        <f>28100+14000-42100</f>
        <v>0</v>
      </c>
      <c r="O116" s="653">
        <f>14000-14000</f>
        <v>0</v>
      </c>
      <c r="P116" s="653">
        <f>14000-14000</f>
        <v>0</v>
      </c>
      <c r="Q116" s="653">
        <f>+J116+E116</f>
        <v>0</v>
      </c>
      <c r="R116" s="363">
        <f t="shared" si="39"/>
        <v>0</v>
      </c>
      <c r="S116" s="385">
        <f t="shared" si="47"/>
        <v>0</v>
      </c>
      <c r="T116" s="364">
        <f t="shared" si="40"/>
        <v>0</v>
      </c>
      <c r="U116" s="364"/>
      <c r="V116" s="364">
        <f t="shared" si="41"/>
        <v>0</v>
      </c>
    </row>
    <row r="117" spans="1:22" ht="31.5" x14ac:dyDescent="0.25">
      <c r="A117" s="369" t="s">
        <v>380</v>
      </c>
      <c r="B117" s="369" t="s">
        <v>143</v>
      </c>
      <c r="C117" s="369" t="s">
        <v>138</v>
      </c>
      <c r="D117" s="374" t="s">
        <v>381</v>
      </c>
      <c r="E117" s="471">
        <f t="shared" si="44"/>
        <v>3418200</v>
      </c>
      <c r="F117" s="471">
        <v>3418200</v>
      </c>
      <c r="G117" s="471">
        <v>2175000</v>
      </c>
      <c r="H117" s="471">
        <v>561500</v>
      </c>
      <c r="I117" s="471"/>
      <c r="J117" s="471">
        <f t="shared" si="46"/>
        <v>0</v>
      </c>
      <c r="K117" s="473"/>
      <c r="L117" s="473"/>
      <c r="M117" s="473"/>
      <c r="N117" s="471"/>
      <c r="O117" s="473"/>
      <c r="P117" s="473"/>
      <c r="Q117" s="471">
        <f t="shared" si="45"/>
        <v>3418200</v>
      </c>
      <c r="R117" s="363">
        <f t="shared" si="39"/>
        <v>3418200</v>
      </c>
      <c r="S117" s="385">
        <f t="shared" si="47"/>
        <v>0</v>
      </c>
      <c r="T117" s="364">
        <f t="shared" si="40"/>
        <v>0</v>
      </c>
      <c r="U117" s="364"/>
      <c r="V117" s="364">
        <f t="shared" si="41"/>
        <v>0</v>
      </c>
    </row>
    <row r="118" spans="1:22" ht="78.75" x14ac:dyDescent="0.25">
      <c r="A118" s="369" t="s">
        <v>702</v>
      </c>
      <c r="B118" s="369" t="s">
        <v>262</v>
      </c>
      <c r="C118" s="369" t="s">
        <v>15</v>
      </c>
      <c r="D118" s="549" t="s">
        <v>978</v>
      </c>
      <c r="E118" s="471">
        <f t="shared" si="44"/>
        <v>1560700</v>
      </c>
      <c r="F118" s="471">
        <v>1560700</v>
      </c>
      <c r="G118" s="471">
        <v>867900</v>
      </c>
      <c r="H118" s="471">
        <v>197000</v>
      </c>
      <c r="I118" s="471"/>
      <c r="J118" s="471">
        <f t="shared" si="46"/>
        <v>0</v>
      </c>
      <c r="K118" s="471"/>
      <c r="L118" s="471"/>
      <c r="M118" s="471"/>
      <c r="N118" s="471"/>
      <c r="O118" s="471"/>
      <c r="P118" s="471"/>
      <c r="Q118" s="471">
        <f t="shared" si="45"/>
        <v>1560700</v>
      </c>
      <c r="R118" s="363">
        <f t="shared" si="39"/>
        <v>1560700</v>
      </c>
      <c r="S118" s="385">
        <f t="shared" si="47"/>
        <v>0</v>
      </c>
      <c r="T118" s="364">
        <f t="shared" si="40"/>
        <v>0</v>
      </c>
      <c r="U118" s="364"/>
      <c r="V118" s="364">
        <f t="shared" si="41"/>
        <v>0</v>
      </c>
    </row>
    <row r="119" spans="1:22" ht="31.5" x14ac:dyDescent="0.25">
      <c r="A119" s="369" t="s">
        <v>703</v>
      </c>
      <c r="B119" s="369" t="s">
        <v>423</v>
      </c>
      <c r="C119" s="369" t="s">
        <v>15</v>
      </c>
      <c r="D119" s="374" t="s">
        <v>1236</v>
      </c>
      <c r="E119" s="471">
        <f t="shared" si="44"/>
        <v>2864700</v>
      </c>
      <c r="F119" s="471">
        <v>2864700</v>
      </c>
      <c r="G119" s="471">
        <v>1812400</v>
      </c>
      <c r="H119" s="471">
        <v>140900</v>
      </c>
      <c r="I119" s="471"/>
      <c r="J119" s="471">
        <f t="shared" si="46"/>
        <v>60000</v>
      </c>
      <c r="K119" s="473"/>
      <c r="L119" s="473"/>
      <c r="M119" s="473"/>
      <c r="N119" s="471">
        <v>60000</v>
      </c>
      <c r="O119" s="473">
        <v>60000</v>
      </c>
      <c r="P119" s="473">
        <v>60000</v>
      </c>
      <c r="Q119" s="471">
        <f t="shared" si="45"/>
        <v>2924700</v>
      </c>
      <c r="R119" s="363">
        <f t="shared" si="39"/>
        <v>2924700</v>
      </c>
      <c r="S119" s="287"/>
      <c r="T119" s="364">
        <f t="shared" si="40"/>
        <v>0</v>
      </c>
      <c r="U119" s="364"/>
      <c r="V119" s="364">
        <f t="shared" si="41"/>
        <v>0</v>
      </c>
    </row>
    <row r="120" spans="1:22" ht="47.25" x14ac:dyDescent="0.25">
      <c r="A120" s="369" t="s">
        <v>704</v>
      </c>
      <c r="B120" s="369" t="s">
        <v>425</v>
      </c>
      <c r="C120" s="369" t="s">
        <v>15</v>
      </c>
      <c r="D120" s="370" t="s">
        <v>236</v>
      </c>
      <c r="E120" s="471">
        <f t="shared" si="44"/>
        <v>116400</v>
      </c>
      <c r="F120" s="471">
        <v>116400</v>
      </c>
      <c r="G120" s="471"/>
      <c r="H120" s="471"/>
      <c r="I120" s="471"/>
      <c r="J120" s="471">
        <f t="shared" si="46"/>
        <v>0</v>
      </c>
      <c r="K120" s="473"/>
      <c r="L120" s="473"/>
      <c r="M120" s="473"/>
      <c r="N120" s="471"/>
      <c r="O120" s="473"/>
      <c r="P120" s="473"/>
      <c r="Q120" s="471">
        <f t="shared" si="45"/>
        <v>116400</v>
      </c>
      <c r="R120" s="363">
        <f t="shared" si="39"/>
        <v>116400</v>
      </c>
      <c r="S120" s="385">
        <f t="shared" si="47"/>
        <v>0</v>
      </c>
      <c r="T120" s="364">
        <f t="shared" si="40"/>
        <v>0</v>
      </c>
      <c r="U120" s="364"/>
      <c r="V120" s="364">
        <f t="shared" si="41"/>
        <v>0</v>
      </c>
    </row>
    <row r="121" spans="1:22" s="388" customFormat="1" ht="15.75" x14ac:dyDescent="0.25">
      <c r="A121" s="369" t="s">
        <v>705</v>
      </c>
      <c r="B121" s="369" t="s">
        <v>426</v>
      </c>
      <c r="C121" s="369" t="s">
        <v>15</v>
      </c>
      <c r="D121" s="374" t="s">
        <v>149</v>
      </c>
      <c r="E121" s="471">
        <f t="shared" si="44"/>
        <v>400000</v>
      </c>
      <c r="F121" s="471">
        <v>400000</v>
      </c>
      <c r="G121" s="471"/>
      <c r="H121" s="471"/>
      <c r="I121" s="471"/>
      <c r="J121" s="471">
        <f t="shared" si="46"/>
        <v>0</v>
      </c>
      <c r="K121" s="473"/>
      <c r="L121" s="473"/>
      <c r="M121" s="473"/>
      <c r="N121" s="471"/>
      <c r="O121" s="473"/>
      <c r="P121" s="473"/>
      <c r="Q121" s="471">
        <f t="shared" si="45"/>
        <v>400000</v>
      </c>
      <c r="R121" s="363">
        <f t="shared" si="39"/>
        <v>400000</v>
      </c>
      <c r="S121" s="413"/>
      <c r="T121" s="364">
        <f t="shared" si="40"/>
        <v>0</v>
      </c>
      <c r="U121" s="442"/>
      <c r="V121" s="364">
        <f t="shared" si="41"/>
        <v>0</v>
      </c>
    </row>
    <row r="122" spans="1:22" s="143" customFormat="1" ht="78.75" hidden="1" x14ac:dyDescent="0.25">
      <c r="A122" s="685" t="s">
        <v>734</v>
      </c>
      <c r="B122" s="685" t="s">
        <v>266</v>
      </c>
      <c r="C122" s="685" t="s">
        <v>15</v>
      </c>
      <c r="D122" s="686" t="s">
        <v>733</v>
      </c>
      <c r="E122" s="687">
        <f t="shared" si="44"/>
        <v>0</v>
      </c>
      <c r="F122" s="687"/>
      <c r="G122" s="687"/>
      <c r="H122" s="687"/>
      <c r="I122" s="687"/>
      <c r="J122" s="687">
        <f t="shared" si="46"/>
        <v>0</v>
      </c>
      <c r="K122" s="688"/>
      <c r="L122" s="688"/>
      <c r="M122" s="688"/>
      <c r="N122" s="687"/>
      <c r="O122" s="688"/>
      <c r="P122" s="688"/>
      <c r="Q122" s="687">
        <f>+J122+E122</f>
        <v>0</v>
      </c>
      <c r="R122" s="363">
        <f t="shared" si="39"/>
        <v>0</v>
      </c>
      <c r="S122" s="159">
        <f>R123-Q123</f>
        <v>0</v>
      </c>
      <c r="T122" s="364">
        <f t="shared" si="40"/>
        <v>0</v>
      </c>
      <c r="U122" s="279"/>
      <c r="V122" s="364">
        <f t="shared" si="41"/>
        <v>0</v>
      </c>
    </row>
    <row r="123" spans="1:22" ht="94.5" hidden="1" x14ac:dyDescent="0.25">
      <c r="A123" s="155" t="s">
        <v>382</v>
      </c>
      <c r="B123" s="155" t="s">
        <v>267</v>
      </c>
      <c r="C123" s="155" t="s">
        <v>138</v>
      </c>
      <c r="D123" s="629" t="s">
        <v>383</v>
      </c>
      <c r="E123" s="634">
        <f t="shared" si="44"/>
        <v>0</v>
      </c>
      <c r="F123" s="634"/>
      <c r="G123" s="634"/>
      <c r="H123" s="634"/>
      <c r="I123" s="634"/>
      <c r="J123" s="634">
        <f t="shared" si="46"/>
        <v>0</v>
      </c>
      <c r="K123" s="635"/>
      <c r="L123" s="635"/>
      <c r="M123" s="635"/>
      <c r="N123" s="634"/>
      <c r="O123" s="635"/>
      <c r="P123" s="635"/>
      <c r="Q123" s="634">
        <f>+J123+E123</f>
        <v>0</v>
      </c>
      <c r="R123" s="363">
        <f t="shared" si="39"/>
        <v>0</v>
      </c>
      <c r="S123" s="385">
        <f>R124-Q124</f>
        <v>0</v>
      </c>
      <c r="T123" s="364">
        <f t="shared" si="40"/>
        <v>0</v>
      </c>
      <c r="U123" s="364"/>
      <c r="V123" s="364">
        <f t="shared" si="41"/>
        <v>0</v>
      </c>
    </row>
    <row r="124" spans="1:22" ht="63" x14ac:dyDescent="0.25">
      <c r="A124" s="369" t="s">
        <v>384</v>
      </c>
      <c r="B124" s="369" t="s">
        <v>385</v>
      </c>
      <c r="C124" s="369" t="s">
        <v>138</v>
      </c>
      <c r="D124" s="374" t="s">
        <v>386</v>
      </c>
      <c r="E124" s="471">
        <f t="shared" si="44"/>
        <v>1691100</v>
      </c>
      <c r="F124" s="471">
        <v>1691100</v>
      </c>
      <c r="G124" s="471"/>
      <c r="H124" s="471"/>
      <c r="I124" s="471"/>
      <c r="J124" s="471">
        <f t="shared" si="46"/>
        <v>0</v>
      </c>
      <c r="K124" s="473"/>
      <c r="L124" s="473"/>
      <c r="M124" s="473"/>
      <c r="N124" s="471"/>
      <c r="O124" s="473"/>
      <c r="P124" s="473"/>
      <c r="Q124" s="471">
        <f>+J124+E124</f>
        <v>1691100</v>
      </c>
      <c r="R124" s="363">
        <f t="shared" si="39"/>
        <v>1691100</v>
      </c>
      <c r="S124" s="385">
        <f>R125-Q125</f>
        <v>0</v>
      </c>
      <c r="T124" s="364">
        <f t="shared" si="40"/>
        <v>0</v>
      </c>
      <c r="U124" s="364"/>
      <c r="V124" s="364">
        <f t="shared" si="41"/>
        <v>0</v>
      </c>
    </row>
    <row r="125" spans="1:22" ht="31.5" x14ac:dyDescent="0.25">
      <c r="A125" s="369" t="s">
        <v>387</v>
      </c>
      <c r="B125" s="369" t="s">
        <v>388</v>
      </c>
      <c r="C125" s="369" t="s">
        <v>138</v>
      </c>
      <c r="D125" s="374" t="s">
        <v>631</v>
      </c>
      <c r="E125" s="471">
        <f t="shared" si="44"/>
        <v>1000</v>
      </c>
      <c r="F125" s="471">
        <v>1000</v>
      </c>
      <c r="G125" s="471"/>
      <c r="H125" s="471"/>
      <c r="I125" s="471"/>
      <c r="J125" s="471">
        <f t="shared" si="46"/>
        <v>0</v>
      </c>
      <c r="K125" s="473"/>
      <c r="L125" s="473"/>
      <c r="M125" s="473"/>
      <c r="N125" s="471"/>
      <c r="O125" s="473"/>
      <c r="P125" s="473"/>
      <c r="Q125" s="471">
        <f>+J125+E125</f>
        <v>1000</v>
      </c>
      <c r="R125" s="363">
        <f t="shared" si="39"/>
        <v>1000</v>
      </c>
      <c r="S125" s="385"/>
      <c r="T125" s="364">
        <f t="shared" si="40"/>
        <v>0</v>
      </c>
      <c r="U125" s="364"/>
      <c r="V125" s="364">
        <f t="shared" si="41"/>
        <v>0</v>
      </c>
    </row>
    <row r="126" spans="1:22" ht="63" hidden="1" x14ac:dyDescent="0.25">
      <c r="A126" s="369" t="s">
        <v>656</v>
      </c>
      <c r="B126" s="369" t="s">
        <v>466</v>
      </c>
      <c r="C126" s="369" t="s">
        <v>136</v>
      </c>
      <c r="D126" s="374" t="s">
        <v>686</v>
      </c>
      <c r="E126" s="367">
        <f t="shared" si="44"/>
        <v>0</v>
      </c>
      <c r="F126" s="367"/>
      <c r="G126" s="367"/>
      <c r="H126" s="367"/>
      <c r="I126" s="367"/>
      <c r="J126" s="367">
        <f>K126+N126</f>
        <v>0</v>
      </c>
      <c r="K126" s="383"/>
      <c r="L126" s="383"/>
      <c r="M126" s="383"/>
      <c r="N126" s="367"/>
      <c r="O126" s="383"/>
      <c r="P126" s="383"/>
      <c r="Q126" s="367">
        <f t="shared" si="45"/>
        <v>0</v>
      </c>
      <c r="R126" s="363">
        <f t="shared" si="39"/>
        <v>0</v>
      </c>
      <c r="S126" s="385">
        <f>R127-Q127</f>
        <v>0</v>
      </c>
      <c r="T126" s="364">
        <f t="shared" si="40"/>
        <v>0</v>
      </c>
      <c r="U126" s="364"/>
      <c r="V126" s="364">
        <f t="shared" si="41"/>
        <v>0</v>
      </c>
    </row>
    <row r="127" spans="1:22" s="174" customFormat="1" ht="47.25" x14ac:dyDescent="0.25">
      <c r="A127" s="369" t="s">
        <v>389</v>
      </c>
      <c r="B127" s="369" t="s">
        <v>126</v>
      </c>
      <c r="C127" s="369" t="s">
        <v>9</v>
      </c>
      <c r="D127" s="390" t="s">
        <v>144</v>
      </c>
      <c r="E127" s="471">
        <f t="shared" si="44"/>
        <v>19861400</v>
      </c>
      <c r="F127" s="471">
        <v>19861400</v>
      </c>
      <c r="G127" s="471">
        <v>14873700</v>
      </c>
      <c r="H127" s="471">
        <v>492200</v>
      </c>
      <c r="I127" s="471"/>
      <c r="J127" s="471">
        <f>+K127+N127</f>
        <v>0</v>
      </c>
      <c r="K127" s="473"/>
      <c r="L127" s="473"/>
      <c r="M127" s="473"/>
      <c r="N127" s="471"/>
      <c r="O127" s="473"/>
      <c r="P127" s="473"/>
      <c r="Q127" s="471">
        <f t="shared" si="45"/>
        <v>19861400</v>
      </c>
      <c r="R127" s="363">
        <f t="shared" si="39"/>
        <v>19861400</v>
      </c>
      <c r="S127" s="159">
        <f>R128-Q128</f>
        <v>0</v>
      </c>
      <c r="T127" s="364">
        <f t="shared" si="40"/>
        <v>0</v>
      </c>
      <c r="U127" s="279"/>
      <c r="V127" s="364">
        <f t="shared" si="41"/>
        <v>0</v>
      </c>
    </row>
    <row r="128" spans="1:22" s="174" customFormat="1" ht="330.75" hidden="1" x14ac:dyDescent="0.25">
      <c r="A128" s="689" t="s">
        <v>394</v>
      </c>
      <c r="B128" s="689" t="s">
        <v>395</v>
      </c>
      <c r="C128" s="689" t="s">
        <v>58</v>
      </c>
      <c r="D128" s="662" t="s">
        <v>829</v>
      </c>
      <c r="E128" s="663">
        <f t="shared" si="44"/>
        <v>0</v>
      </c>
      <c r="F128" s="690"/>
      <c r="G128" s="690"/>
      <c r="H128" s="690"/>
      <c r="I128" s="690"/>
      <c r="J128" s="691">
        <f>+K128+N128</f>
        <v>0</v>
      </c>
      <c r="K128" s="692"/>
      <c r="L128" s="693"/>
      <c r="M128" s="693"/>
      <c r="N128" s="691"/>
      <c r="O128" s="691"/>
      <c r="P128" s="691"/>
      <c r="Q128" s="691">
        <f>J128+E128</f>
        <v>0</v>
      </c>
      <c r="R128" s="363">
        <f t="shared" si="39"/>
        <v>0</v>
      </c>
      <c r="S128" s="159"/>
      <c r="T128" s="364">
        <f t="shared" si="40"/>
        <v>0</v>
      </c>
      <c r="U128" s="279"/>
      <c r="V128" s="364">
        <f t="shared" si="41"/>
        <v>0</v>
      </c>
    </row>
    <row r="129" spans="1:22" s="174" customFormat="1" ht="267.75" hidden="1" x14ac:dyDescent="0.25">
      <c r="A129" s="170" t="s">
        <v>712</v>
      </c>
      <c r="B129" s="170" t="s">
        <v>713</v>
      </c>
      <c r="C129" s="170" t="s">
        <v>58</v>
      </c>
      <c r="D129" s="238" t="s">
        <v>835</v>
      </c>
      <c r="E129" s="367">
        <f t="shared" si="44"/>
        <v>0</v>
      </c>
      <c r="F129" s="48"/>
      <c r="G129" s="48"/>
      <c r="H129" s="48"/>
      <c r="I129" s="48"/>
      <c r="J129" s="467">
        <f>K129+N129</f>
        <v>0</v>
      </c>
      <c r="K129" s="468"/>
      <c r="L129" s="469"/>
      <c r="M129" s="469"/>
      <c r="N129" s="467"/>
      <c r="O129" s="467"/>
      <c r="P129" s="467"/>
      <c r="Q129" s="467">
        <f>J129</f>
        <v>0</v>
      </c>
      <c r="R129" s="363">
        <f t="shared" si="39"/>
        <v>0</v>
      </c>
      <c r="S129" s="159"/>
      <c r="T129" s="364">
        <f t="shared" si="40"/>
        <v>0</v>
      </c>
      <c r="U129" s="279"/>
      <c r="V129" s="364">
        <f t="shared" si="41"/>
        <v>0</v>
      </c>
    </row>
    <row r="130" spans="1:22" ht="252" hidden="1" x14ac:dyDescent="0.25">
      <c r="A130" s="237" t="s">
        <v>843</v>
      </c>
      <c r="B130" s="237" t="s">
        <v>844</v>
      </c>
      <c r="C130" s="237" t="s">
        <v>58</v>
      </c>
      <c r="D130" s="636" t="s">
        <v>845</v>
      </c>
      <c r="E130" s="242"/>
      <c r="F130" s="242"/>
      <c r="G130" s="242"/>
      <c r="H130" s="242"/>
      <c r="I130" s="242"/>
      <c r="J130" s="637">
        <f>K130+N130</f>
        <v>0</v>
      </c>
      <c r="K130" s="638"/>
      <c r="L130" s="639"/>
      <c r="M130" s="639"/>
      <c r="N130" s="637"/>
      <c r="O130" s="637"/>
      <c r="P130" s="637"/>
      <c r="Q130" s="637">
        <f>J130</f>
        <v>0</v>
      </c>
      <c r="R130" s="363">
        <f t="shared" si="39"/>
        <v>0</v>
      </c>
      <c r="S130" s="385">
        <f>R131-Q131</f>
        <v>0</v>
      </c>
      <c r="T130" s="364">
        <f t="shared" si="40"/>
        <v>0</v>
      </c>
      <c r="U130" s="364"/>
      <c r="V130" s="364">
        <f t="shared" si="41"/>
        <v>0</v>
      </c>
    </row>
    <row r="131" spans="1:22" ht="47.25" x14ac:dyDescent="0.25">
      <c r="A131" s="369" t="s">
        <v>391</v>
      </c>
      <c r="B131" s="369" t="s">
        <v>392</v>
      </c>
      <c r="C131" s="369">
        <v>1090</v>
      </c>
      <c r="D131" s="374" t="s">
        <v>393</v>
      </c>
      <c r="E131" s="472">
        <f t="shared" ref="E131:E141" si="48">F131+I131</f>
        <v>1722700</v>
      </c>
      <c r="F131" s="471">
        <v>1722700</v>
      </c>
      <c r="G131" s="471">
        <v>1056600</v>
      </c>
      <c r="H131" s="471">
        <v>97680</v>
      </c>
      <c r="I131" s="471"/>
      <c r="J131" s="472">
        <f>+K131+N131</f>
        <v>0</v>
      </c>
      <c r="K131" s="473"/>
      <c r="L131" s="473"/>
      <c r="M131" s="473"/>
      <c r="N131" s="471"/>
      <c r="O131" s="473"/>
      <c r="P131" s="473"/>
      <c r="Q131" s="471">
        <f t="shared" ref="Q131:Q141" si="49">+J131+E131</f>
        <v>1722700</v>
      </c>
      <c r="R131" s="363">
        <f t="shared" si="39"/>
        <v>1722700</v>
      </c>
      <c r="S131" s="385">
        <f>R132-Q132</f>
        <v>0</v>
      </c>
      <c r="T131" s="364">
        <f t="shared" si="40"/>
        <v>0</v>
      </c>
      <c r="U131" s="364"/>
      <c r="V131" s="364">
        <f t="shared" si="41"/>
        <v>0</v>
      </c>
    </row>
    <row r="132" spans="1:22" ht="31.5" x14ac:dyDescent="0.25">
      <c r="A132" s="369" t="s">
        <v>390</v>
      </c>
      <c r="B132" s="369">
        <v>3242</v>
      </c>
      <c r="C132" s="369">
        <v>1090</v>
      </c>
      <c r="D132" s="374" t="s">
        <v>295</v>
      </c>
      <c r="E132" s="472">
        <f t="shared" si="48"/>
        <v>8116400</v>
      </c>
      <c r="F132" s="471">
        <v>8116400</v>
      </c>
      <c r="G132" s="471"/>
      <c r="H132" s="471"/>
      <c r="I132" s="471"/>
      <c r="J132" s="472">
        <f>+K132+N132</f>
        <v>0</v>
      </c>
      <c r="K132" s="473"/>
      <c r="L132" s="473"/>
      <c r="M132" s="473"/>
      <c r="N132" s="471"/>
      <c r="O132" s="473"/>
      <c r="P132" s="473"/>
      <c r="Q132" s="471">
        <f t="shared" si="49"/>
        <v>8116400</v>
      </c>
      <c r="R132" s="363">
        <f t="shared" si="39"/>
        <v>8116400</v>
      </c>
      <c r="S132" s="385"/>
      <c r="T132" s="364">
        <f t="shared" si="40"/>
        <v>0</v>
      </c>
      <c r="U132" s="364"/>
      <c r="V132" s="364">
        <f t="shared" si="41"/>
        <v>0</v>
      </c>
    </row>
    <row r="133" spans="1:22" ht="110.25" hidden="1" x14ac:dyDescent="0.25">
      <c r="A133" s="685" t="s">
        <v>852</v>
      </c>
      <c r="B133" s="685" t="s">
        <v>853</v>
      </c>
      <c r="C133" s="685" t="s">
        <v>431</v>
      </c>
      <c r="D133" s="686" t="s">
        <v>854</v>
      </c>
      <c r="E133" s="694">
        <f t="shared" si="48"/>
        <v>0</v>
      </c>
      <c r="F133" s="663"/>
      <c r="G133" s="663"/>
      <c r="H133" s="663"/>
      <c r="I133" s="663"/>
      <c r="J133" s="694">
        <f>+K133+N133</f>
        <v>0</v>
      </c>
      <c r="K133" s="695"/>
      <c r="L133" s="695"/>
      <c r="M133" s="695"/>
      <c r="N133" s="663"/>
      <c r="O133" s="695"/>
      <c r="P133" s="695"/>
      <c r="Q133" s="663">
        <f t="shared" si="49"/>
        <v>0</v>
      </c>
      <c r="R133" s="363">
        <f t="shared" si="39"/>
        <v>0</v>
      </c>
      <c r="S133" s="385"/>
      <c r="T133" s="364">
        <f t="shared" si="40"/>
        <v>0</v>
      </c>
      <c r="U133" s="364"/>
      <c r="V133" s="364">
        <f t="shared" si="41"/>
        <v>0</v>
      </c>
    </row>
    <row r="134" spans="1:22" s="244" customFormat="1" ht="31.5" hidden="1" x14ac:dyDescent="0.25">
      <c r="A134" s="619" t="s">
        <v>856</v>
      </c>
      <c r="B134" s="619" t="s">
        <v>477</v>
      </c>
      <c r="C134" s="619" t="s">
        <v>226</v>
      </c>
      <c r="D134" s="142" t="s">
        <v>123</v>
      </c>
      <c r="E134" s="627">
        <f t="shared" si="48"/>
        <v>0</v>
      </c>
      <c r="F134" s="623"/>
      <c r="G134" s="623"/>
      <c r="H134" s="623"/>
      <c r="I134" s="623"/>
      <c r="J134" s="627">
        <f>+K134+N134</f>
        <v>0</v>
      </c>
      <c r="K134" s="640"/>
      <c r="L134" s="640"/>
      <c r="M134" s="640"/>
      <c r="N134" s="623"/>
      <c r="O134" s="640"/>
      <c r="P134" s="640"/>
      <c r="Q134" s="623">
        <f>+J134+E134</f>
        <v>0</v>
      </c>
      <c r="R134" s="363">
        <f t="shared" si="39"/>
        <v>0</v>
      </c>
      <c r="S134" s="159">
        <f>R135-Q135</f>
        <v>0</v>
      </c>
      <c r="T134" s="364">
        <f t="shared" si="40"/>
        <v>0</v>
      </c>
      <c r="U134" s="279"/>
      <c r="V134" s="364">
        <f t="shared" si="41"/>
        <v>0</v>
      </c>
    </row>
    <row r="135" spans="1:22" s="244" customFormat="1" ht="362.25" hidden="1" x14ac:dyDescent="0.25">
      <c r="A135" s="40" t="s">
        <v>706</v>
      </c>
      <c r="B135" s="40" t="s">
        <v>514</v>
      </c>
      <c r="C135" s="40" t="s">
        <v>11</v>
      </c>
      <c r="D135" s="32" t="s">
        <v>830</v>
      </c>
      <c r="E135" s="50">
        <f t="shared" si="48"/>
        <v>0</v>
      </c>
      <c r="F135" s="50"/>
      <c r="G135" s="50"/>
      <c r="H135" s="50"/>
      <c r="I135" s="50"/>
      <c r="J135" s="378">
        <f t="shared" ref="J135:J140" si="50">+K135+N135</f>
        <v>0</v>
      </c>
      <c r="K135" s="47"/>
      <c r="L135" s="47"/>
      <c r="M135" s="47"/>
      <c r="N135" s="47"/>
      <c r="O135" s="47"/>
      <c r="P135" s="47"/>
      <c r="Q135" s="199">
        <f t="shared" si="49"/>
        <v>0</v>
      </c>
      <c r="R135" s="363">
        <f t="shared" si="39"/>
        <v>0</v>
      </c>
      <c r="S135" s="159"/>
      <c r="T135" s="364">
        <f t="shared" si="40"/>
        <v>0</v>
      </c>
      <c r="U135" s="279"/>
      <c r="V135" s="364">
        <f t="shared" si="41"/>
        <v>0</v>
      </c>
    </row>
    <row r="136" spans="1:22" s="27" customFormat="1" ht="409.5" hidden="1" x14ac:dyDescent="0.25">
      <c r="A136" s="40" t="s">
        <v>722</v>
      </c>
      <c r="B136" s="40" t="s">
        <v>723</v>
      </c>
      <c r="C136" s="40" t="s">
        <v>11</v>
      </c>
      <c r="D136" s="32" t="s">
        <v>799</v>
      </c>
      <c r="E136" s="47">
        <f t="shared" si="48"/>
        <v>0</v>
      </c>
      <c r="F136" s="47"/>
      <c r="G136" s="47"/>
      <c r="H136" s="47"/>
      <c r="I136" s="47"/>
      <c r="J136" s="378">
        <f t="shared" si="50"/>
        <v>0</v>
      </c>
      <c r="K136" s="47"/>
      <c r="L136" s="47"/>
      <c r="M136" s="47"/>
      <c r="N136" s="47"/>
      <c r="O136" s="47"/>
      <c r="P136" s="47"/>
      <c r="Q136" s="198">
        <f t="shared" si="49"/>
        <v>0</v>
      </c>
      <c r="R136" s="363">
        <f t="shared" si="39"/>
        <v>0</v>
      </c>
      <c r="S136" s="159">
        <f>R137-Q137</f>
        <v>0</v>
      </c>
      <c r="T136" s="364">
        <f t="shared" si="40"/>
        <v>0</v>
      </c>
      <c r="U136" s="279"/>
      <c r="V136" s="364">
        <f t="shared" si="41"/>
        <v>0</v>
      </c>
    </row>
    <row r="137" spans="1:22" s="27" customFormat="1" ht="346.5" hidden="1" x14ac:dyDescent="0.25">
      <c r="A137" s="40" t="s">
        <v>714</v>
      </c>
      <c r="B137" s="40" t="s">
        <v>715</v>
      </c>
      <c r="C137" s="40" t="s">
        <v>11</v>
      </c>
      <c r="D137" s="436" t="s">
        <v>831</v>
      </c>
      <c r="E137" s="50">
        <f t="shared" si="48"/>
        <v>0</v>
      </c>
      <c r="F137" s="50"/>
      <c r="G137" s="50"/>
      <c r="H137" s="50"/>
      <c r="I137" s="50"/>
      <c r="J137" s="378">
        <f t="shared" si="50"/>
        <v>0</v>
      </c>
      <c r="K137" s="470"/>
      <c r="L137" s="470"/>
      <c r="M137" s="470"/>
      <c r="N137" s="50"/>
      <c r="O137" s="470"/>
      <c r="P137" s="470"/>
      <c r="Q137" s="199">
        <f t="shared" si="49"/>
        <v>0</v>
      </c>
      <c r="R137" s="363">
        <f t="shared" si="39"/>
        <v>0</v>
      </c>
      <c r="S137" s="159"/>
      <c r="T137" s="364">
        <f t="shared" si="40"/>
        <v>0</v>
      </c>
      <c r="U137" s="279"/>
      <c r="V137" s="364">
        <f t="shared" si="41"/>
        <v>0</v>
      </c>
    </row>
    <row r="138" spans="1:22" s="27" customFormat="1" ht="283.5" hidden="1" x14ac:dyDescent="0.25">
      <c r="A138" s="616" t="s">
        <v>832</v>
      </c>
      <c r="B138" s="616" t="s">
        <v>833</v>
      </c>
      <c r="C138" s="616" t="s">
        <v>11</v>
      </c>
      <c r="D138" s="696" t="s">
        <v>834</v>
      </c>
      <c r="E138" s="690">
        <f>F138+I138</f>
        <v>0</v>
      </c>
      <c r="F138" s="697"/>
      <c r="G138" s="697"/>
      <c r="H138" s="697"/>
      <c r="I138" s="697"/>
      <c r="J138" s="694">
        <f t="shared" si="50"/>
        <v>0</v>
      </c>
      <c r="K138" s="698"/>
      <c r="L138" s="698"/>
      <c r="M138" s="698"/>
      <c r="N138" s="697"/>
      <c r="O138" s="698"/>
      <c r="P138" s="698"/>
      <c r="Q138" s="665">
        <f>+J138+E138</f>
        <v>0</v>
      </c>
      <c r="R138" s="363">
        <f t="shared" si="39"/>
        <v>0</v>
      </c>
      <c r="S138" s="159"/>
      <c r="T138" s="364">
        <f t="shared" si="40"/>
        <v>0</v>
      </c>
      <c r="U138" s="279"/>
      <c r="V138" s="364">
        <f t="shared" si="41"/>
        <v>0</v>
      </c>
    </row>
    <row r="139" spans="1:22" s="283" customFormat="1" ht="236.25" hidden="1" x14ac:dyDescent="0.25">
      <c r="A139" s="641" t="s">
        <v>836</v>
      </c>
      <c r="B139" s="641" t="s">
        <v>508</v>
      </c>
      <c r="C139" s="641" t="s">
        <v>11</v>
      </c>
      <c r="D139" s="642" t="s">
        <v>737</v>
      </c>
      <c r="E139" s="628">
        <f t="shared" si="48"/>
        <v>0</v>
      </c>
      <c r="F139" s="632"/>
      <c r="G139" s="632"/>
      <c r="H139" s="632"/>
      <c r="I139" s="632"/>
      <c r="J139" s="627">
        <f t="shared" si="50"/>
        <v>0</v>
      </c>
      <c r="K139" s="643"/>
      <c r="L139" s="644"/>
      <c r="M139" s="644"/>
      <c r="N139" s="632"/>
      <c r="O139" s="644"/>
      <c r="P139" s="644"/>
      <c r="Q139" s="628">
        <f t="shared" si="49"/>
        <v>0</v>
      </c>
      <c r="R139" s="363">
        <f t="shared" si="39"/>
        <v>0</v>
      </c>
      <c r="S139" s="159">
        <f t="shared" ref="S139:S149" si="51">R140-Q140</f>
        <v>0</v>
      </c>
      <c r="T139" s="364">
        <f t="shared" si="40"/>
        <v>0</v>
      </c>
      <c r="U139" s="279"/>
      <c r="V139" s="364">
        <f t="shared" si="41"/>
        <v>0</v>
      </c>
    </row>
    <row r="140" spans="1:22" s="351" customFormat="1" ht="173.25" x14ac:dyDescent="0.25">
      <c r="A140" s="40" t="s">
        <v>855</v>
      </c>
      <c r="B140" s="40" t="s">
        <v>582</v>
      </c>
      <c r="C140" s="40" t="s">
        <v>11</v>
      </c>
      <c r="D140" s="38" t="s">
        <v>1264</v>
      </c>
      <c r="E140" s="199">
        <f>F140+I140</f>
        <v>26243800</v>
      </c>
      <c r="F140" s="199"/>
      <c r="G140" s="199"/>
      <c r="H140" s="199"/>
      <c r="I140" s="445">
        <v>26243800</v>
      </c>
      <c r="J140" s="472">
        <f t="shared" si="50"/>
        <v>0</v>
      </c>
      <c r="K140" s="445"/>
      <c r="L140" s="445"/>
      <c r="M140" s="445"/>
      <c r="N140" s="199"/>
      <c r="O140" s="445"/>
      <c r="P140" s="445"/>
      <c r="Q140" s="199">
        <f>+J140+E140</f>
        <v>26243800</v>
      </c>
      <c r="R140" s="363">
        <f t="shared" si="39"/>
        <v>26243800</v>
      </c>
      <c r="S140" s="413">
        <f t="shared" si="51"/>
        <v>0</v>
      </c>
      <c r="T140" s="364">
        <f t="shared" si="40"/>
        <v>0</v>
      </c>
      <c r="U140" s="442"/>
      <c r="V140" s="364">
        <f t="shared" si="41"/>
        <v>0</v>
      </c>
    </row>
    <row r="141" spans="1:22" s="351" customFormat="1" ht="15.75" x14ac:dyDescent="0.25">
      <c r="A141" s="369" t="s">
        <v>580</v>
      </c>
      <c r="B141" s="369" t="s">
        <v>309</v>
      </c>
      <c r="C141" s="369" t="s">
        <v>11</v>
      </c>
      <c r="D141" s="390" t="s">
        <v>369</v>
      </c>
      <c r="E141" s="471">
        <f t="shared" si="48"/>
        <v>8500000</v>
      </c>
      <c r="F141" s="471">
        <v>8500000</v>
      </c>
      <c r="G141" s="471"/>
      <c r="H141" s="471"/>
      <c r="I141" s="471"/>
      <c r="J141" s="472">
        <f>+K141+N141</f>
        <v>0</v>
      </c>
      <c r="K141" s="473"/>
      <c r="L141" s="473"/>
      <c r="M141" s="473"/>
      <c r="N141" s="471"/>
      <c r="O141" s="473"/>
      <c r="P141" s="473"/>
      <c r="Q141" s="471">
        <f t="shared" si="49"/>
        <v>8500000</v>
      </c>
      <c r="R141" s="363">
        <f t="shared" si="39"/>
        <v>8500000</v>
      </c>
      <c r="S141" s="385">
        <f t="shared" si="51"/>
        <v>0</v>
      </c>
      <c r="T141" s="364">
        <f t="shared" si="40"/>
        <v>0</v>
      </c>
      <c r="U141" s="364"/>
      <c r="V141" s="364">
        <f t="shared" si="41"/>
        <v>0</v>
      </c>
    </row>
    <row r="142" spans="1:22" s="351" customFormat="1" ht="31.5" x14ac:dyDescent="0.25">
      <c r="A142" s="384" t="s">
        <v>399</v>
      </c>
      <c r="B142" s="384"/>
      <c r="C142" s="384"/>
      <c r="D142" s="376" t="s">
        <v>1289</v>
      </c>
      <c r="E142" s="977">
        <f t="shared" ref="E142:Q142" si="52">E144+E145+E146+E148+E147</f>
        <v>10123800</v>
      </c>
      <c r="F142" s="977">
        <f t="shared" si="52"/>
        <v>10123800</v>
      </c>
      <c r="G142" s="977">
        <f t="shared" si="52"/>
        <v>5919300</v>
      </c>
      <c r="H142" s="977">
        <f t="shared" si="52"/>
        <v>606600</v>
      </c>
      <c r="I142" s="977">
        <f t="shared" si="52"/>
        <v>0</v>
      </c>
      <c r="J142" s="977">
        <f t="shared" si="52"/>
        <v>500000</v>
      </c>
      <c r="K142" s="977">
        <f t="shared" si="52"/>
        <v>0</v>
      </c>
      <c r="L142" s="977">
        <f t="shared" si="52"/>
        <v>0</v>
      </c>
      <c r="M142" s="977">
        <f t="shared" si="52"/>
        <v>0</v>
      </c>
      <c r="N142" s="977">
        <f t="shared" si="52"/>
        <v>500000</v>
      </c>
      <c r="O142" s="977">
        <f t="shared" si="52"/>
        <v>500000</v>
      </c>
      <c r="P142" s="977">
        <f t="shared" si="52"/>
        <v>500000</v>
      </c>
      <c r="Q142" s="977">
        <f t="shared" si="52"/>
        <v>10623800</v>
      </c>
      <c r="R142" s="363">
        <f t="shared" si="39"/>
        <v>10623800</v>
      </c>
      <c r="S142" s="385">
        <f t="shared" si="51"/>
        <v>0</v>
      </c>
      <c r="T142" s="364">
        <f t="shared" si="40"/>
        <v>0</v>
      </c>
      <c r="U142" s="364"/>
      <c r="V142" s="364">
        <f t="shared" si="41"/>
        <v>0</v>
      </c>
    </row>
    <row r="143" spans="1:22" s="351" customFormat="1" ht="31.5" x14ac:dyDescent="0.25">
      <c r="A143" s="384" t="s">
        <v>400</v>
      </c>
      <c r="B143" s="384"/>
      <c r="C143" s="384"/>
      <c r="D143" s="376" t="s">
        <v>1289</v>
      </c>
      <c r="E143" s="977">
        <f>SUM(E144:E148)</f>
        <v>10123800</v>
      </c>
      <c r="F143" s="977">
        <f t="shared" ref="F143:Q143" si="53">SUM(F144:F148)</f>
        <v>10123800</v>
      </c>
      <c r="G143" s="977">
        <f t="shared" si="53"/>
        <v>5919300</v>
      </c>
      <c r="H143" s="977">
        <f t="shared" si="53"/>
        <v>606600</v>
      </c>
      <c r="I143" s="977">
        <f t="shared" si="53"/>
        <v>0</v>
      </c>
      <c r="J143" s="977">
        <f t="shared" si="53"/>
        <v>500000</v>
      </c>
      <c r="K143" s="977">
        <f t="shared" si="53"/>
        <v>0</v>
      </c>
      <c r="L143" s="977">
        <f t="shared" si="53"/>
        <v>0</v>
      </c>
      <c r="M143" s="977">
        <f t="shared" si="53"/>
        <v>0</v>
      </c>
      <c r="N143" s="977">
        <f t="shared" si="53"/>
        <v>500000</v>
      </c>
      <c r="O143" s="977">
        <f t="shared" si="53"/>
        <v>500000</v>
      </c>
      <c r="P143" s="977">
        <f t="shared" si="53"/>
        <v>500000</v>
      </c>
      <c r="Q143" s="977">
        <f t="shared" si="53"/>
        <v>10623800</v>
      </c>
      <c r="R143" s="363">
        <f t="shared" si="39"/>
        <v>10623800</v>
      </c>
      <c r="S143" s="385">
        <f t="shared" si="51"/>
        <v>0</v>
      </c>
      <c r="T143" s="364">
        <f t="shared" si="40"/>
        <v>0</v>
      </c>
      <c r="U143" s="364"/>
      <c r="V143" s="364">
        <f t="shared" si="41"/>
        <v>0</v>
      </c>
    </row>
    <row r="144" spans="1:22" s="351" customFormat="1" ht="78.75" x14ac:dyDescent="0.25">
      <c r="A144" s="369" t="s">
        <v>401</v>
      </c>
      <c r="B144" s="369" t="s">
        <v>262</v>
      </c>
      <c r="C144" s="369" t="s">
        <v>15</v>
      </c>
      <c r="D144" s="549" t="s">
        <v>978</v>
      </c>
      <c r="E144" s="471">
        <f>F144+I144</f>
        <v>9744600</v>
      </c>
      <c r="F144" s="471">
        <v>9744600</v>
      </c>
      <c r="G144" s="471">
        <v>5919300</v>
      </c>
      <c r="H144" s="471">
        <v>606600</v>
      </c>
      <c r="I144" s="471"/>
      <c r="J144" s="471">
        <f>+K144+N144</f>
        <v>0</v>
      </c>
      <c r="K144" s="473"/>
      <c r="L144" s="473"/>
      <c r="M144" s="473"/>
      <c r="N144" s="471"/>
      <c r="O144" s="473"/>
      <c r="P144" s="473"/>
      <c r="Q144" s="471">
        <f>+J144+E144</f>
        <v>9744600</v>
      </c>
      <c r="R144" s="363">
        <f t="shared" si="39"/>
        <v>9744600</v>
      </c>
      <c r="S144" s="385">
        <f t="shared" si="51"/>
        <v>0</v>
      </c>
      <c r="T144" s="364">
        <f t="shared" si="40"/>
        <v>0</v>
      </c>
      <c r="U144" s="364"/>
      <c r="V144" s="364">
        <f t="shared" si="41"/>
        <v>0</v>
      </c>
    </row>
    <row r="145" spans="1:63" s="351" customFormat="1" ht="31.5" x14ac:dyDescent="0.25">
      <c r="A145" s="369" t="s">
        <v>402</v>
      </c>
      <c r="B145" s="369" t="s">
        <v>145</v>
      </c>
      <c r="C145" s="369" t="s">
        <v>15</v>
      </c>
      <c r="D145" s="549" t="s">
        <v>5</v>
      </c>
      <c r="E145" s="471">
        <f>F145+I145</f>
        <v>212600</v>
      </c>
      <c r="F145" s="471">
        <v>212600</v>
      </c>
      <c r="G145" s="471"/>
      <c r="H145" s="471"/>
      <c r="I145" s="471"/>
      <c r="J145" s="471">
        <f>+K145+N145</f>
        <v>0</v>
      </c>
      <c r="K145" s="473"/>
      <c r="L145" s="473"/>
      <c r="M145" s="473"/>
      <c r="N145" s="471"/>
      <c r="O145" s="473"/>
      <c r="P145" s="473"/>
      <c r="Q145" s="471">
        <f>+J145+E145</f>
        <v>212600</v>
      </c>
      <c r="R145" s="363">
        <f t="shared" si="39"/>
        <v>212600</v>
      </c>
      <c r="S145" s="385">
        <f t="shared" si="51"/>
        <v>0</v>
      </c>
      <c r="T145" s="364">
        <f t="shared" si="40"/>
        <v>0</v>
      </c>
      <c r="U145" s="364"/>
      <c r="V145" s="364">
        <f t="shared" si="41"/>
        <v>0</v>
      </c>
    </row>
    <row r="146" spans="1:63" s="283" customFormat="1" ht="47.25" x14ac:dyDescent="0.25">
      <c r="A146" s="661" t="s">
        <v>403</v>
      </c>
      <c r="B146" s="661" t="s">
        <v>263</v>
      </c>
      <c r="C146" s="661" t="s">
        <v>15</v>
      </c>
      <c r="D146" s="682" t="s">
        <v>174</v>
      </c>
      <c r="E146" s="979">
        <f>F146+I146</f>
        <v>166600</v>
      </c>
      <c r="F146" s="979">
        <v>166600</v>
      </c>
      <c r="G146" s="979"/>
      <c r="H146" s="979"/>
      <c r="I146" s="979"/>
      <c r="J146" s="979">
        <f>+K146+N146</f>
        <v>0</v>
      </c>
      <c r="K146" s="980"/>
      <c r="L146" s="980"/>
      <c r="M146" s="980"/>
      <c r="N146" s="979"/>
      <c r="O146" s="980"/>
      <c r="P146" s="980"/>
      <c r="Q146" s="979">
        <f>+J146+E146</f>
        <v>166600</v>
      </c>
      <c r="R146" s="363">
        <f t="shared" si="39"/>
        <v>166600</v>
      </c>
      <c r="S146" s="159">
        <f t="shared" si="51"/>
        <v>0</v>
      </c>
      <c r="T146" s="364">
        <f t="shared" si="40"/>
        <v>0</v>
      </c>
      <c r="U146" s="279"/>
      <c r="V146" s="364">
        <f t="shared" si="41"/>
        <v>0</v>
      </c>
    </row>
    <row r="147" spans="1:63" s="351" customFormat="1" ht="141.75" hidden="1" x14ac:dyDescent="0.25">
      <c r="A147" s="237" t="s">
        <v>581</v>
      </c>
      <c r="B147" s="237" t="s">
        <v>582</v>
      </c>
      <c r="C147" s="237" t="s">
        <v>11</v>
      </c>
      <c r="D147" s="625" t="s">
        <v>800</v>
      </c>
      <c r="E147" s="624">
        <f>F147+I147</f>
        <v>0</v>
      </c>
      <c r="F147" s="634"/>
      <c r="G147" s="634"/>
      <c r="H147" s="634"/>
      <c r="I147" s="635"/>
      <c r="J147" s="624">
        <f>+K147+N147</f>
        <v>0</v>
      </c>
      <c r="K147" s="635"/>
      <c r="L147" s="635"/>
      <c r="M147" s="635"/>
      <c r="N147" s="634"/>
      <c r="O147" s="635"/>
      <c r="P147" s="635"/>
      <c r="Q147" s="624">
        <f>+J147+E147</f>
        <v>0</v>
      </c>
      <c r="R147" s="363">
        <f t="shared" si="39"/>
        <v>0</v>
      </c>
      <c r="S147" s="385">
        <f t="shared" si="51"/>
        <v>0</v>
      </c>
      <c r="T147" s="364">
        <f t="shared" si="40"/>
        <v>0</v>
      </c>
      <c r="U147" s="364"/>
      <c r="V147" s="364">
        <f t="shared" si="41"/>
        <v>0</v>
      </c>
    </row>
    <row r="148" spans="1:63" s="503" customFormat="1" ht="15.75" x14ac:dyDescent="0.25">
      <c r="A148" s="369" t="s">
        <v>404</v>
      </c>
      <c r="B148" s="369" t="s">
        <v>309</v>
      </c>
      <c r="C148" s="369" t="s">
        <v>11</v>
      </c>
      <c r="D148" s="374" t="s">
        <v>310</v>
      </c>
      <c r="E148" s="471">
        <f>F148+I148</f>
        <v>0</v>
      </c>
      <c r="F148" s="471"/>
      <c r="G148" s="471"/>
      <c r="H148" s="471"/>
      <c r="I148" s="471"/>
      <c r="J148" s="471">
        <f>+K148+N148</f>
        <v>500000</v>
      </c>
      <c r="K148" s="473"/>
      <c r="L148" s="473"/>
      <c r="M148" s="473"/>
      <c r="N148" s="471">
        <v>500000</v>
      </c>
      <c r="O148" s="471">
        <v>500000</v>
      </c>
      <c r="P148" s="471">
        <v>500000</v>
      </c>
      <c r="Q148" s="471">
        <f>+J148+E148</f>
        <v>500000</v>
      </c>
      <c r="R148" s="363">
        <f t="shared" si="39"/>
        <v>500000</v>
      </c>
      <c r="S148" s="501">
        <f t="shared" si="51"/>
        <v>0</v>
      </c>
      <c r="T148" s="364">
        <f t="shared" si="40"/>
        <v>0</v>
      </c>
      <c r="U148" s="502"/>
      <c r="V148" s="364">
        <f t="shared" si="41"/>
        <v>-102000</v>
      </c>
    </row>
    <row r="149" spans="1:63" s="503" customFormat="1" ht="47.25" x14ac:dyDescent="0.25">
      <c r="A149" s="162" t="s">
        <v>208</v>
      </c>
      <c r="B149" s="162"/>
      <c r="C149" s="162"/>
      <c r="D149" s="161" t="s">
        <v>890</v>
      </c>
      <c r="E149" s="202">
        <f>E151+E154+E164+E165+E166+E167+E168+E185+E183+E190+E169+E187+E191+E188+E155+E156+E157+E158+E159+E160+E161+E162+E163+E170+E171+E172+E173+E174+E175+E176+E177+E178+E179+E180+E181+E182+E184+E186+E189+E192+E193</f>
        <v>282694700</v>
      </c>
      <c r="F149" s="202">
        <f t="shared" ref="F149:Q149" si="54">F151+F154+F164+F165+F166+F167+F168+F185+F183+F190+F169+F187+F191+F188+F155+F156+F157+F158+F159+F160+F161+F162+F163+F170+F171+F172+F173+F174+F175+F176+F177+F178+F179+F180+F181+F182+F184+F186+F189+F192+F193</f>
        <v>282694700</v>
      </c>
      <c r="G149" s="202">
        <f t="shared" si="54"/>
        <v>89197700</v>
      </c>
      <c r="H149" s="202">
        <f t="shared" si="54"/>
        <v>6480800</v>
      </c>
      <c r="I149" s="202">
        <f t="shared" si="54"/>
        <v>0</v>
      </c>
      <c r="J149" s="202">
        <f t="shared" si="54"/>
        <v>6168725</v>
      </c>
      <c r="K149" s="202">
        <f t="shared" si="54"/>
        <v>5649525</v>
      </c>
      <c r="L149" s="202">
        <f t="shared" si="54"/>
        <v>1584550</v>
      </c>
      <c r="M149" s="202">
        <f t="shared" si="54"/>
        <v>188470</v>
      </c>
      <c r="N149" s="202">
        <f t="shared" si="54"/>
        <v>519200</v>
      </c>
      <c r="O149" s="202">
        <f t="shared" si="54"/>
        <v>417200</v>
      </c>
      <c r="P149" s="202">
        <f t="shared" si="54"/>
        <v>417200</v>
      </c>
      <c r="Q149" s="202">
        <f t="shared" si="54"/>
        <v>288863425</v>
      </c>
      <c r="R149" s="363">
        <f t="shared" si="39"/>
        <v>288863425</v>
      </c>
      <c r="S149" s="501">
        <f t="shared" si="51"/>
        <v>0</v>
      </c>
      <c r="T149" s="364">
        <f t="shared" si="40"/>
        <v>0</v>
      </c>
      <c r="U149" s="502"/>
      <c r="V149" s="364">
        <f t="shared" si="41"/>
        <v>-102000</v>
      </c>
      <c r="BK149" s="503" t="b">
        <f>дод3!D1=дод3!Q28+дод3!Q29+дод3!Q35+дод3!Q66+дод3!Q67+дод3!Q68+дод3!Q72+дод3!Q102+дод3!Q104+дод3!Q106+дод3!Q107+дод3!Q137+дод3!Q141+дод3!Q148+дод3!Q147+дод3!Q276+дод3!Q287+дод3!Q288+дод3!Q289+дод3!Q290+дод3!Q291+дод3!Q292+дод3!Q293+дод3!Q294+дод3!Q295+дод3!Q296+дод3!Q297+дод3!Q298+дод3!Q300+дод3!Q299+дод3!J249+дод3!Q135+дод3!Q69</f>
        <v>0</v>
      </c>
    </row>
    <row r="150" spans="1:63" ht="47.25" x14ac:dyDescent="0.25">
      <c r="A150" s="162" t="s">
        <v>209</v>
      </c>
      <c r="B150" s="162"/>
      <c r="C150" s="162"/>
      <c r="D150" s="161" t="s">
        <v>890</v>
      </c>
      <c r="E150" s="202">
        <f>SUM(E159:E193)+E151+E154</f>
        <v>282694700</v>
      </c>
      <c r="F150" s="202">
        <f t="shared" ref="F150:Q150" si="55">SUM(F159:F193)+F151+F154</f>
        <v>282694700</v>
      </c>
      <c r="G150" s="202">
        <f t="shared" si="55"/>
        <v>89197700</v>
      </c>
      <c r="H150" s="202">
        <f t="shared" si="55"/>
        <v>6480800</v>
      </c>
      <c r="I150" s="202">
        <f t="shared" si="55"/>
        <v>0</v>
      </c>
      <c r="J150" s="202">
        <f t="shared" si="55"/>
        <v>6168725</v>
      </c>
      <c r="K150" s="202">
        <f t="shared" si="55"/>
        <v>5649525</v>
      </c>
      <c r="L150" s="202">
        <f t="shared" si="55"/>
        <v>1584550</v>
      </c>
      <c r="M150" s="202">
        <f t="shared" si="55"/>
        <v>188470</v>
      </c>
      <c r="N150" s="202">
        <f t="shared" si="55"/>
        <v>519200</v>
      </c>
      <c r="O150" s="202">
        <f t="shared" si="55"/>
        <v>417200</v>
      </c>
      <c r="P150" s="202">
        <f t="shared" si="55"/>
        <v>417200</v>
      </c>
      <c r="Q150" s="202">
        <f t="shared" si="55"/>
        <v>288863425</v>
      </c>
      <c r="R150" s="363">
        <f t="shared" si="39"/>
        <v>288863425</v>
      </c>
      <c r="S150" s="385">
        <f t="shared" ref="S150:S182" si="56">R151-Q151</f>
        <v>0</v>
      </c>
      <c r="T150" s="364">
        <f t="shared" si="40"/>
        <v>0</v>
      </c>
      <c r="U150" s="364"/>
      <c r="V150" s="364">
        <f t="shared" si="41"/>
        <v>0</v>
      </c>
    </row>
    <row r="151" spans="1:63" ht="31.5" x14ac:dyDescent="0.25">
      <c r="A151" s="369" t="s">
        <v>1237</v>
      </c>
      <c r="B151" s="369" t="s">
        <v>1235</v>
      </c>
      <c r="C151" s="369"/>
      <c r="D151" s="374" t="s">
        <v>937</v>
      </c>
      <c r="E151" s="471">
        <f>F151+I151</f>
        <v>64676500</v>
      </c>
      <c r="F151" s="471">
        <f>F152+F153</f>
        <v>64676500</v>
      </c>
      <c r="G151" s="471">
        <f t="shared" ref="G151:P151" si="57">G152+G153</f>
        <v>0</v>
      </c>
      <c r="H151" s="471">
        <f t="shared" si="57"/>
        <v>0</v>
      </c>
      <c r="I151" s="471">
        <f t="shared" si="57"/>
        <v>0</v>
      </c>
      <c r="J151" s="471">
        <f t="shared" si="57"/>
        <v>1910840</v>
      </c>
      <c r="K151" s="471">
        <f t="shared" si="57"/>
        <v>1910840</v>
      </c>
      <c r="L151" s="471">
        <f t="shared" si="57"/>
        <v>0</v>
      </c>
      <c r="M151" s="471">
        <f t="shared" si="57"/>
        <v>0</v>
      </c>
      <c r="N151" s="471">
        <f t="shared" si="57"/>
        <v>0</v>
      </c>
      <c r="O151" s="471">
        <f t="shared" si="57"/>
        <v>0</v>
      </c>
      <c r="P151" s="471">
        <f t="shared" si="57"/>
        <v>0</v>
      </c>
      <c r="Q151" s="471">
        <f t="shared" ref="Q151:Q191" si="58">+J151+E151</f>
        <v>66587340</v>
      </c>
      <c r="R151" s="363">
        <f t="shared" si="39"/>
        <v>66587340</v>
      </c>
      <c r="S151" s="385">
        <f>R154-Q154</f>
        <v>0</v>
      </c>
      <c r="T151" s="364">
        <f>P154-O154</f>
        <v>0</v>
      </c>
      <c r="U151" s="364"/>
      <c r="V151" s="364">
        <f>O154-N154</f>
        <v>0</v>
      </c>
    </row>
    <row r="152" spans="1:63" ht="47.25" x14ac:dyDescent="0.25">
      <c r="A152" s="369" t="s">
        <v>1225</v>
      </c>
      <c r="B152" s="836">
        <v>1101</v>
      </c>
      <c r="C152" s="369" t="s">
        <v>24</v>
      </c>
      <c r="D152" s="837" t="s">
        <v>1216</v>
      </c>
      <c r="E152" s="471">
        <f>F152+I152</f>
        <v>60554300</v>
      </c>
      <c r="F152" s="471">
        <v>60554300</v>
      </c>
      <c r="G152" s="471"/>
      <c r="H152" s="471"/>
      <c r="I152" s="471"/>
      <c r="J152" s="471">
        <f>+K152+N152</f>
        <v>1910840</v>
      </c>
      <c r="K152" s="473">
        <v>1910840</v>
      </c>
      <c r="L152" s="473"/>
      <c r="M152" s="473"/>
      <c r="N152" s="471"/>
      <c r="O152" s="473"/>
      <c r="P152" s="473"/>
      <c r="Q152" s="471">
        <f t="shared" si="58"/>
        <v>62465140</v>
      </c>
      <c r="R152" s="363">
        <f t="shared" si="39"/>
        <v>62465140</v>
      </c>
      <c r="S152" s="385"/>
      <c r="T152" s="364"/>
      <c r="U152" s="364"/>
      <c r="V152" s="364"/>
    </row>
    <row r="153" spans="1:63" ht="47.25" x14ac:dyDescent="0.25">
      <c r="A153" s="369" t="s">
        <v>1226</v>
      </c>
      <c r="B153" s="836">
        <v>1102</v>
      </c>
      <c r="C153" s="369" t="s">
        <v>24</v>
      </c>
      <c r="D153" s="837" t="s">
        <v>1217</v>
      </c>
      <c r="E153" s="471">
        <f>F153+I153</f>
        <v>4122200</v>
      </c>
      <c r="F153" s="471">
        <v>4122200</v>
      </c>
      <c r="G153" s="471"/>
      <c r="H153" s="471"/>
      <c r="I153" s="471"/>
      <c r="J153" s="471">
        <f>+K153+N153</f>
        <v>0</v>
      </c>
      <c r="K153" s="473"/>
      <c r="L153" s="473"/>
      <c r="M153" s="473"/>
      <c r="N153" s="471"/>
      <c r="O153" s="473"/>
      <c r="P153" s="473"/>
      <c r="Q153" s="471">
        <f t="shared" si="58"/>
        <v>4122200</v>
      </c>
      <c r="R153" s="363">
        <f t="shared" si="39"/>
        <v>4122200</v>
      </c>
      <c r="S153" s="385"/>
      <c r="T153" s="364"/>
      <c r="U153" s="364"/>
      <c r="V153" s="364"/>
    </row>
    <row r="154" spans="1:63" s="247" customFormat="1" ht="31.5" x14ac:dyDescent="0.25">
      <c r="A154" s="369" t="s">
        <v>182</v>
      </c>
      <c r="B154" s="369" t="s">
        <v>23</v>
      </c>
      <c r="C154" s="369" t="s">
        <v>13</v>
      </c>
      <c r="D154" s="374" t="s">
        <v>311</v>
      </c>
      <c r="E154" s="471">
        <f>F154+I154</f>
        <v>1298000</v>
      </c>
      <c r="F154" s="471">
        <v>1298000</v>
      </c>
      <c r="G154" s="471">
        <v>897600</v>
      </c>
      <c r="H154" s="471">
        <v>41000</v>
      </c>
      <c r="I154" s="471"/>
      <c r="J154" s="471">
        <f>+K154+N154</f>
        <v>60000</v>
      </c>
      <c r="K154" s="473">
        <v>60000</v>
      </c>
      <c r="L154" s="473">
        <v>40850</v>
      </c>
      <c r="M154" s="473">
        <v>1370</v>
      </c>
      <c r="N154" s="471"/>
      <c r="O154" s="473"/>
      <c r="P154" s="473"/>
      <c r="Q154" s="471">
        <f t="shared" si="58"/>
        <v>1358000</v>
      </c>
      <c r="R154" s="363">
        <f t="shared" si="39"/>
        <v>1358000</v>
      </c>
      <c r="S154" s="159">
        <f t="shared" si="56"/>
        <v>0</v>
      </c>
      <c r="T154" s="364">
        <f t="shared" si="40"/>
        <v>0</v>
      </c>
      <c r="U154" s="279"/>
      <c r="V154" s="364">
        <f t="shared" si="41"/>
        <v>0</v>
      </c>
    </row>
    <row r="155" spans="1:63" s="247" customFormat="1" ht="47.25" hidden="1" x14ac:dyDescent="0.25">
      <c r="A155" s="616" t="s">
        <v>864</v>
      </c>
      <c r="B155" s="616" t="s">
        <v>262</v>
      </c>
      <c r="C155" s="699" t="s">
        <v>15</v>
      </c>
      <c r="D155" s="700" t="s">
        <v>67</v>
      </c>
      <c r="E155" s="701">
        <f t="shared" ref="E155:E161" si="59">F155+I155</f>
        <v>0</v>
      </c>
      <c r="F155" s="665"/>
      <c r="G155" s="665"/>
      <c r="H155" s="665"/>
      <c r="I155" s="665"/>
      <c r="J155" s="665">
        <f>+K155+N155</f>
        <v>0</v>
      </c>
      <c r="K155" s="665"/>
      <c r="L155" s="665"/>
      <c r="M155" s="665"/>
      <c r="N155" s="665"/>
      <c r="O155" s="665"/>
      <c r="P155" s="665"/>
      <c r="Q155" s="665">
        <f t="shared" si="58"/>
        <v>0</v>
      </c>
      <c r="R155" s="363">
        <f t="shared" si="39"/>
        <v>0</v>
      </c>
      <c r="S155" s="159">
        <f t="shared" si="56"/>
        <v>0</v>
      </c>
      <c r="T155" s="364">
        <f t="shared" si="40"/>
        <v>0</v>
      </c>
      <c r="U155" s="279"/>
      <c r="V155" s="364">
        <f t="shared" si="41"/>
        <v>0</v>
      </c>
    </row>
    <row r="156" spans="1:63" s="247" customFormat="1" ht="47.25" hidden="1" x14ac:dyDescent="0.25">
      <c r="A156" s="40" t="s">
        <v>865</v>
      </c>
      <c r="B156" s="40" t="s">
        <v>423</v>
      </c>
      <c r="C156" s="40" t="s">
        <v>15</v>
      </c>
      <c r="D156" s="38" t="s">
        <v>424</v>
      </c>
      <c r="E156" s="198">
        <f t="shared" si="59"/>
        <v>0</v>
      </c>
      <c r="F156" s="198"/>
      <c r="G156" s="198"/>
      <c r="H156" s="198"/>
      <c r="I156" s="198"/>
      <c r="J156" s="198">
        <f t="shared" ref="J156:J163" si="60">+K156+N156</f>
        <v>0</v>
      </c>
      <c r="K156" s="204"/>
      <c r="L156" s="204"/>
      <c r="M156" s="204"/>
      <c r="N156" s="198"/>
      <c r="O156" s="204"/>
      <c r="P156" s="204"/>
      <c r="Q156" s="198">
        <f t="shared" si="58"/>
        <v>0</v>
      </c>
      <c r="R156" s="363">
        <f t="shared" si="39"/>
        <v>0</v>
      </c>
      <c r="S156" s="159">
        <f t="shared" si="56"/>
        <v>0</v>
      </c>
      <c r="T156" s="364">
        <f t="shared" si="40"/>
        <v>0</v>
      </c>
      <c r="U156" s="279"/>
      <c r="V156" s="364">
        <f t="shared" si="41"/>
        <v>0</v>
      </c>
    </row>
    <row r="157" spans="1:63" s="247" customFormat="1" ht="47.25" hidden="1" x14ac:dyDescent="0.25">
      <c r="A157" s="40" t="s">
        <v>866</v>
      </c>
      <c r="B157" s="40" t="s">
        <v>425</v>
      </c>
      <c r="C157" s="40" t="s">
        <v>15</v>
      </c>
      <c r="D157" s="30" t="s">
        <v>236</v>
      </c>
      <c r="E157" s="198">
        <f t="shared" si="59"/>
        <v>0</v>
      </c>
      <c r="F157" s="198"/>
      <c r="G157" s="198"/>
      <c r="H157" s="198"/>
      <c r="I157" s="198"/>
      <c r="J157" s="198">
        <f t="shared" si="60"/>
        <v>0</v>
      </c>
      <c r="K157" s="204"/>
      <c r="L157" s="204"/>
      <c r="M157" s="204"/>
      <c r="N157" s="198"/>
      <c r="O157" s="204"/>
      <c r="P157" s="204"/>
      <c r="Q157" s="198">
        <f t="shared" si="58"/>
        <v>0</v>
      </c>
      <c r="R157" s="363">
        <f t="shared" si="39"/>
        <v>0</v>
      </c>
      <c r="S157" s="159">
        <f t="shared" si="56"/>
        <v>0</v>
      </c>
      <c r="T157" s="364">
        <f t="shared" si="40"/>
        <v>0</v>
      </c>
      <c r="U157" s="279"/>
      <c r="V157" s="364">
        <f t="shared" si="41"/>
        <v>0</v>
      </c>
    </row>
    <row r="158" spans="1:63" ht="15.75" hidden="1" x14ac:dyDescent="0.25">
      <c r="A158" s="155" t="s">
        <v>867</v>
      </c>
      <c r="B158" s="155" t="s">
        <v>426</v>
      </c>
      <c r="C158" s="155" t="s">
        <v>15</v>
      </c>
      <c r="D158" s="142" t="s">
        <v>149</v>
      </c>
      <c r="E158" s="624">
        <f t="shared" si="59"/>
        <v>0</v>
      </c>
      <c r="F158" s="624"/>
      <c r="G158" s="624"/>
      <c r="H158" s="624"/>
      <c r="I158" s="624"/>
      <c r="J158" s="624">
        <f t="shared" si="60"/>
        <v>0</v>
      </c>
      <c r="K158" s="286"/>
      <c r="L158" s="286"/>
      <c r="M158" s="286"/>
      <c r="N158" s="624"/>
      <c r="O158" s="286"/>
      <c r="P158" s="286"/>
      <c r="Q158" s="624">
        <f t="shared" si="58"/>
        <v>0</v>
      </c>
      <c r="R158" s="363">
        <f t="shared" si="39"/>
        <v>0</v>
      </c>
      <c r="S158" s="385">
        <f t="shared" si="56"/>
        <v>0</v>
      </c>
      <c r="T158" s="364">
        <f t="shared" si="40"/>
        <v>0</v>
      </c>
      <c r="U158" s="364"/>
      <c r="V158" s="364">
        <f t="shared" si="41"/>
        <v>0</v>
      </c>
    </row>
    <row r="159" spans="1:63" ht="47.25" x14ac:dyDescent="0.25">
      <c r="A159" s="369" t="s">
        <v>868</v>
      </c>
      <c r="B159" s="369" t="s">
        <v>263</v>
      </c>
      <c r="C159" s="369" t="s">
        <v>15</v>
      </c>
      <c r="D159" s="374" t="s">
        <v>174</v>
      </c>
      <c r="E159" s="471">
        <f t="shared" si="59"/>
        <v>662600</v>
      </c>
      <c r="F159" s="471">
        <v>662600</v>
      </c>
      <c r="G159" s="471"/>
      <c r="H159" s="471"/>
      <c r="I159" s="471"/>
      <c r="J159" s="471">
        <f t="shared" si="60"/>
        <v>0</v>
      </c>
      <c r="K159" s="473"/>
      <c r="L159" s="473"/>
      <c r="M159" s="473"/>
      <c r="N159" s="471"/>
      <c r="O159" s="473"/>
      <c r="P159" s="473"/>
      <c r="Q159" s="471">
        <f t="shared" si="58"/>
        <v>662600</v>
      </c>
      <c r="R159" s="363">
        <f t="shared" si="39"/>
        <v>662600</v>
      </c>
      <c r="S159" s="385">
        <f t="shared" si="56"/>
        <v>0</v>
      </c>
      <c r="T159" s="364">
        <f t="shared" si="40"/>
        <v>0</v>
      </c>
      <c r="U159" s="364"/>
      <c r="V159" s="364">
        <f t="shared" si="41"/>
        <v>0</v>
      </c>
    </row>
    <row r="160" spans="1:63" s="247" customFormat="1" ht="15.75" x14ac:dyDescent="0.25">
      <c r="A160" s="369" t="s">
        <v>869</v>
      </c>
      <c r="B160" s="369" t="s">
        <v>264</v>
      </c>
      <c r="C160" s="369" t="s">
        <v>15</v>
      </c>
      <c r="D160" s="374" t="s">
        <v>593</v>
      </c>
      <c r="E160" s="471">
        <f t="shared" si="59"/>
        <v>200000</v>
      </c>
      <c r="F160" s="471">
        <v>200000</v>
      </c>
      <c r="G160" s="471"/>
      <c r="H160" s="471"/>
      <c r="I160" s="471"/>
      <c r="J160" s="471">
        <f>+K160+N160</f>
        <v>0</v>
      </c>
      <c r="K160" s="473"/>
      <c r="L160" s="473"/>
      <c r="M160" s="473"/>
      <c r="N160" s="471"/>
      <c r="O160" s="473"/>
      <c r="P160" s="473"/>
      <c r="Q160" s="471">
        <f t="shared" si="58"/>
        <v>200000</v>
      </c>
      <c r="R160" s="363">
        <f t="shared" si="39"/>
        <v>200000</v>
      </c>
      <c r="S160" s="159">
        <f t="shared" si="56"/>
        <v>0</v>
      </c>
      <c r="T160" s="364">
        <f t="shared" si="40"/>
        <v>0</v>
      </c>
      <c r="U160" s="279"/>
      <c r="V160" s="364">
        <f t="shared" si="41"/>
        <v>0</v>
      </c>
    </row>
    <row r="161" spans="1:22" s="247" customFormat="1" ht="78.75" hidden="1" x14ac:dyDescent="0.25">
      <c r="A161" s="616" t="s">
        <v>870</v>
      </c>
      <c r="B161" s="616" t="s">
        <v>266</v>
      </c>
      <c r="C161" s="616" t="s">
        <v>15</v>
      </c>
      <c r="D161" s="617" t="s">
        <v>121</v>
      </c>
      <c r="E161" s="665">
        <f t="shared" si="59"/>
        <v>0</v>
      </c>
      <c r="F161" s="665"/>
      <c r="G161" s="665"/>
      <c r="H161" s="665"/>
      <c r="I161" s="665"/>
      <c r="J161" s="665">
        <f t="shared" si="60"/>
        <v>0</v>
      </c>
      <c r="K161" s="684"/>
      <c r="L161" s="684"/>
      <c r="M161" s="684"/>
      <c r="N161" s="665"/>
      <c r="O161" s="684"/>
      <c r="P161" s="684"/>
      <c r="Q161" s="665">
        <f t="shared" si="58"/>
        <v>0</v>
      </c>
      <c r="R161" s="363">
        <f t="shared" si="39"/>
        <v>0</v>
      </c>
      <c r="S161" s="159">
        <f t="shared" si="56"/>
        <v>0</v>
      </c>
      <c r="T161" s="364">
        <f t="shared" si="40"/>
        <v>0</v>
      </c>
      <c r="U161" s="279"/>
      <c r="V161" s="364">
        <f t="shared" si="41"/>
        <v>0</v>
      </c>
    </row>
    <row r="162" spans="1:22" s="247" customFormat="1" ht="47.25" hidden="1" x14ac:dyDescent="0.25">
      <c r="A162" s="40" t="s">
        <v>871</v>
      </c>
      <c r="B162" s="40" t="s">
        <v>392</v>
      </c>
      <c r="C162" s="40">
        <v>1090</v>
      </c>
      <c r="D162" s="38" t="s">
        <v>393</v>
      </c>
      <c r="E162" s="198">
        <f>+F162+I162</f>
        <v>0</v>
      </c>
      <c r="F162" s="198"/>
      <c r="G162" s="198"/>
      <c r="H162" s="198"/>
      <c r="I162" s="198"/>
      <c r="J162" s="198">
        <f t="shared" si="60"/>
        <v>0</v>
      </c>
      <c r="K162" s="204"/>
      <c r="L162" s="204"/>
      <c r="M162" s="204"/>
      <c r="N162" s="198"/>
      <c r="O162" s="204"/>
      <c r="P162" s="204"/>
      <c r="Q162" s="198">
        <f t="shared" si="58"/>
        <v>0</v>
      </c>
      <c r="R162" s="363">
        <f t="shared" ref="R162:R225" si="61">+E162+J162</f>
        <v>0</v>
      </c>
      <c r="S162" s="159">
        <f t="shared" si="56"/>
        <v>0</v>
      </c>
      <c r="T162" s="364">
        <f t="shared" si="40"/>
        <v>0</v>
      </c>
      <c r="U162" s="279"/>
      <c r="V162" s="364">
        <f t="shared" si="41"/>
        <v>0</v>
      </c>
    </row>
    <row r="163" spans="1:22" ht="31.5" hidden="1" x14ac:dyDescent="0.25">
      <c r="A163" s="155" t="s">
        <v>872</v>
      </c>
      <c r="B163" s="155">
        <v>3242</v>
      </c>
      <c r="C163" s="155">
        <v>1090</v>
      </c>
      <c r="D163" s="142" t="s">
        <v>295</v>
      </c>
      <c r="E163" s="624">
        <f>+F163+I163</f>
        <v>0</v>
      </c>
      <c r="F163" s="624"/>
      <c r="G163" s="624"/>
      <c r="H163" s="624"/>
      <c r="I163" s="624"/>
      <c r="J163" s="624">
        <f t="shared" si="60"/>
        <v>0</v>
      </c>
      <c r="K163" s="286"/>
      <c r="L163" s="286"/>
      <c r="M163" s="286"/>
      <c r="N163" s="624"/>
      <c r="O163" s="286"/>
      <c r="P163" s="286"/>
      <c r="Q163" s="624">
        <f t="shared" si="58"/>
        <v>0</v>
      </c>
      <c r="R163" s="363">
        <f t="shared" si="61"/>
        <v>0</v>
      </c>
      <c r="S163" s="385">
        <f t="shared" si="56"/>
        <v>0</v>
      </c>
      <c r="T163" s="364">
        <f t="shared" si="40"/>
        <v>0</v>
      </c>
      <c r="U163" s="364"/>
      <c r="V163" s="364">
        <f t="shared" si="41"/>
        <v>0</v>
      </c>
    </row>
    <row r="164" spans="1:22" ht="15.75" x14ac:dyDescent="0.25">
      <c r="A164" s="369" t="s">
        <v>407</v>
      </c>
      <c r="B164" s="369" t="s">
        <v>408</v>
      </c>
      <c r="C164" s="369" t="s">
        <v>221</v>
      </c>
      <c r="D164" s="374" t="s">
        <v>409</v>
      </c>
      <c r="E164" s="471">
        <f t="shared" ref="E164:E191" si="62">F164+I164</f>
        <v>27023400</v>
      </c>
      <c r="F164" s="471">
        <v>27023400</v>
      </c>
      <c r="G164" s="471"/>
      <c r="H164" s="471"/>
      <c r="I164" s="471"/>
      <c r="J164" s="471">
        <f t="shared" ref="J164:J191" si="63">+K164+N164</f>
        <v>0</v>
      </c>
      <c r="K164" s="473"/>
      <c r="L164" s="473"/>
      <c r="M164" s="473"/>
      <c r="N164" s="471"/>
      <c r="O164" s="471"/>
      <c r="P164" s="471"/>
      <c r="Q164" s="471">
        <f t="shared" si="58"/>
        <v>27023400</v>
      </c>
      <c r="R164" s="363">
        <f t="shared" si="61"/>
        <v>27023400</v>
      </c>
      <c r="S164" s="385">
        <f t="shared" si="56"/>
        <v>0</v>
      </c>
      <c r="T164" s="364">
        <f t="shared" si="40"/>
        <v>0</v>
      </c>
      <c r="U164" s="364"/>
      <c r="V164" s="364">
        <f t="shared" si="41"/>
        <v>0</v>
      </c>
    </row>
    <row r="165" spans="1:22" ht="47.25" x14ac:dyDescent="0.25">
      <c r="A165" s="369" t="s">
        <v>405</v>
      </c>
      <c r="B165" s="369" t="s">
        <v>220</v>
      </c>
      <c r="C165" s="369" t="s">
        <v>223</v>
      </c>
      <c r="D165" s="374" t="s">
        <v>410</v>
      </c>
      <c r="E165" s="471">
        <f t="shared" si="62"/>
        <v>21462800</v>
      </c>
      <c r="F165" s="471">
        <v>21462800</v>
      </c>
      <c r="G165" s="471"/>
      <c r="H165" s="471"/>
      <c r="I165" s="471"/>
      <c r="J165" s="471">
        <f t="shared" si="63"/>
        <v>0</v>
      </c>
      <c r="K165" s="473"/>
      <c r="L165" s="473"/>
      <c r="M165" s="473"/>
      <c r="N165" s="471"/>
      <c r="O165" s="473"/>
      <c r="P165" s="473"/>
      <c r="Q165" s="471">
        <f t="shared" si="58"/>
        <v>21462800</v>
      </c>
      <c r="R165" s="363">
        <f t="shared" si="61"/>
        <v>21462800</v>
      </c>
      <c r="S165" s="385">
        <f t="shared" si="56"/>
        <v>0</v>
      </c>
      <c r="T165" s="364">
        <f t="shared" si="40"/>
        <v>0</v>
      </c>
      <c r="U165" s="364"/>
      <c r="V165" s="364">
        <f t="shared" si="41"/>
        <v>-2000</v>
      </c>
    </row>
    <row r="166" spans="1:22" ht="15.75" x14ac:dyDescent="0.25">
      <c r="A166" s="369" t="s">
        <v>406</v>
      </c>
      <c r="B166" s="369" t="s">
        <v>222</v>
      </c>
      <c r="C166" s="369" t="s">
        <v>132</v>
      </c>
      <c r="D166" s="374" t="s">
        <v>358</v>
      </c>
      <c r="E166" s="471">
        <f t="shared" si="62"/>
        <v>25704900</v>
      </c>
      <c r="F166" s="471">
        <v>25704900</v>
      </c>
      <c r="G166" s="471">
        <v>19099400</v>
      </c>
      <c r="H166" s="471">
        <f>1300800+19600</f>
        <v>1320400</v>
      </c>
      <c r="I166" s="471"/>
      <c r="J166" s="471">
        <f t="shared" si="63"/>
        <v>67000</v>
      </c>
      <c r="K166" s="473">
        <v>65000</v>
      </c>
      <c r="L166" s="473">
        <v>40200</v>
      </c>
      <c r="M166" s="473">
        <v>1900</v>
      </c>
      <c r="N166" s="471">
        <v>2000</v>
      </c>
      <c r="O166" s="473"/>
      <c r="P166" s="473"/>
      <c r="Q166" s="471">
        <f t="shared" si="58"/>
        <v>25771900</v>
      </c>
      <c r="R166" s="363">
        <f t="shared" si="61"/>
        <v>25771900</v>
      </c>
      <c r="S166" s="385">
        <f t="shared" si="56"/>
        <v>0</v>
      </c>
      <c r="T166" s="364">
        <f t="shared" si="40"/>
        <v>0</v>
      </c>
      <c r="U166" s="364"/>
      <c r="V166" s="364">
        <f t="shared" si="41"/>
        <v>-65000</v>
      </c>
    </row>
    <row r="167" spans="1:22" ht="15.75" x14ac:dyDescent="0.25">
      <c r="A167" s="369" t="s">
        <v>411</v>
      </c>
      <c r="B167" s="369" t="s">
        <v>412</v>
      </c>
      <c r="C167" s="369" t="s">
        <v>132</v>
      </c>
      <c r="D167" s="374" t="s">
        <v>413</v>
      </c>
      <c r="E167" s="471">
        <f t="shared" si="62"/>
        <v>32437500</v>
      </c>
      <c r="F167" s="471">
        <v>32437500</v>
      </c>
      <c r="G167" s="471">
        <f>19169100+324300</f>
        <v>19493400</v>
      </c>
      <c r="H167" s="471">
        <v>1968900</v>
      </c>
      <c r="I167" s="471"/>
      <c r="J167" s="471">
        <f t="shared" si="63"/>
        <v>1246200</v>
      </c>
      <c r="K167" s="473">
        <v>765000</v>
      </c>
      <c r="L167" s="473">
        <v>477100</v>
      </c>
      <c r="M167" s="473">
        <v>2500</v>
      </c>
      <c r="N167" s="472">
        <f>65000+416200</f>
        <v>481200</v>
      </c>
      <c r="O167" s="473">
        <v>416200</v>
      </c>
      <c r="P167" s="473">
        <v>416200</v>
      </c>
      <c r="Q167" s="471">
        <f t="shared" si="58"/>
        <v>33683700</v>
      </c>
      <c r="R167" s="363">
        <f t="shared" si="61"/>
        <v>33683700</v>
      </c>
      <c r="S167" s="385">
        <f t="shared" si="56"/>
        <v>0</v>
      </c>
      <c r="T167" s="364">
        <f t="shared" ref="T167:T231" si="64">P168-O168</f>
        <v>0</v>
      </c>
      <c r="U167" s="364"/>
      <c r="V167" s="364">
        <f t="shared" si="41"/>
        <v>0</v>
      </c>
    </row>
    <row r="168" spans="1:22" ht="31.5" x14ac:dyDescent="0.25">
      <c r="A168" s="369" t="s">
        <v>527</v>
      </c>
      <c r="B168" s="369" t="s">
        <v>528</v>
      </c>
      <c r="C168" s="369" t="s">
        <v>224</v>
      </c>
      <c r="D168" s="374" t="s">
        <v>529</v>
      </c>
      <c r="E168" s="471">
        <f t="shared" si="62"/>
        <v>7986800</v>
      </c>
      <c r="F168" s="471">
        <v>7986800</v>
      </c>
      <c r="G168" s="471">
        <v>5338200</v>
      </c>
      <c r="H168" s="471">
        <v>179300</v>
      </c>
      <c r="I168" s="471"/>
      <c r="J168" s="471">
        <f t="shared" si="63"/>
        <v>56000</v>
      </c>
      <c r="K168" s="473">
        <v>56000</v>
      </c>
      <c r="L168" s="473">
        <v>36500</v>
      </c>
      <c r="M168" s="473"/>
      <c r="N168" s="471"/>
      <c r="O168" s="471"/>
      <c r="P168" s="471"/>
      <c r="Q168" s="471">
        <f t="shared" si="58"/>
        <v>8042800</v>
      </c>
      <c r="R168" s="363">
        <f t="shared" si="61"/>
        <v>8042800</v>
      </c>
      <c r="S168" s="385">
        <f t="shared" si="56"/>
        <v>0</v>
      </c>
      <c r="T168" s="364">
        <f t="shared" si="64"/>
        <v>0</v>
      </c>
      <c r="U168" s="364"/>
      <c r="V168" s="364">
        <f t="shared" si="41"/>
        <v>0</v>
      </c>
    </row>
    <row r="169" spans="1:22" ht="15.75" x14ac:dyDescent="0.25">
      <c r="A169" s="369" t="s">
        <v>584</v>
      </c>
      <c r="B169" s="369" t="s">
        <v>585</v>
      </c>
      <c r="C169" s="369" t="s">
        <v>224</v>
      </c>
      <c r="D169" s="374" t="s">
        <v>620</v>
      </c>
      <c r="E169" s="471">
        <f t="shared" si="62"/>
        <v>3443500</v>
      </c>
      <c r="F169" s="471">
        <v>3443500</v>
      </c>
      <c r="G169" s="471">
        <v>97600</v>
      </c>
      <c r="H169" s="471"/>
      <c r="I169" s="471"/>
      <c r="J169" s="471">
        <f t="shared" si="63"/>
        <v>0</v>
      </c>
      <c r="K169" s="473"/>
      <c r="L169" s="473"/>
      <c r="M169" s="473"/>
      <c r="N169" s="471"/>
      <c r="O169" s="471"/>
      <c r="P169" s="471"/>
      <c r="Q169" s="471">
        <f t="shared" si="58"/>
        <v>3443500</v>
      </c>
      <c r="R169" s="363">
        <f t="shared" si="61"/>
        <v>3443500</v>
      </c>
      <c r="S169" s="385">
        <f t="shared" si="56"/>
        <v>0</v>
      </c>
      <c r="T169" s="364">
        <f t="shared" si="64"/>
        <v>0</v>
      </c>
      <c r="U169" s="364"/>
      <c r="V169" s="364">
        <f t="shared" si="41"/>
        <v>0</v>
      </c>
    </row>
    <row r="170" spans="1:22" ht="31.5" x14ac:dyDescent="0.25">
      <c r="A170" s="369" t="s">
        <v>873</v>
      </c>
      <c r="B170" s="369" t="s">
        <v>268</v>
      </c>
      <c r="C170" s="369" t="s">
        <v>235</v>
      </c>
      <c r="D170" s="374" t="s">
        <v>150</v>
      </c>
      <c r="E170" s="471">
        <f t="shared" si="62"/>
        <v>4292700</v>
      </c>
      <c r="F170" s="471">
        <v>4292700</v>
      </c>
      <c r="G170" s="471"/>
      <c r="H170" s="471"/>
      <c r="I170" s="471"/>
      <c r="J170" s="471">
        <f t="shared" si="63"/>
        <v>0</v>
      </c>
      <c r="K170" s="473"/>
      <c r="L170" s="473"/>
      <c r="M170" s="473"/>
      <c r="N170" s="471"/>
      <c r="O170" s="473"/>
      <c r="P170" s="473"/>
      <c r="Q170" s="471">
        <f t="shared" si="58"/>
        <v>4292700</v>
      </c>
      <c r="R170" s="363">
        <f t="shared" si="61"/>
        <v>4292700</v>
      </c>
      <c r="S170" s="385">
        <f t="shared" si="56"/>
        <v>0</v>
      </c>
      <c r="T170" s="364">
        <f t="shared" si="64"/>
        <v>0</v>
      </c>
      <c r="U170" s="364"/>
      <c r="V170" s="364">
        <f t="shared" si="41"/>
        <v>0</v>
      </c>
    </row>
    <row r="171" spans="1:22" ht="47.25" x14ac:dyDescent="0.25">
      <c r="A171" s="369" t="s">
        <v>874</v>
      </c>
      <c r="B171" s="369" t="s">
        <v>269</v>
      </c>
      <c r="C171" s="369" t="s">
        <v>235</v>
      </c>
      <c r="D171" s="374" t="s">
        <v>277</v>
      </c>
      <c r="E171" s="471">
        <f t="shared" si="62"/>
        <v>2162600</v>
      </c>
      <c r="F171" s="471">
        <v>2162600</v>
      </c>
      <c r="G171" s="471"/>
      <c r="H171" s="471"/>
      <c r="I171" s="471"/>
      <c r="J171" s="471">
        <f t="shared" si="63"/>
        <v>0</v>
      </c>
      <c r="K171" s="473"/>
      <c r="L171" s="473"/>
      <c r="M171" s="473"/>
      <c r="N171" s="471"/>
      <c r="O171" s="473"/>
      <c r="P171" s="473"/>
      <c r="Q171" s="471">
        <f t="shared" si="58"/>
        <v>2162600</v>
      </c>
      <c r="R171" s="363">
        <f t="shared" si="61"/>
        <v>2162600</v>
      </c>
      <c r="S171" s="385">
        <f t="shared" si="56"/>
        <v>0</v>
      </c>
      <c r="T171" s="364">
        <f t="shared" si="64"/>
        <v>0</v>
      </c>
      <c r="U171" s="364"/>
      <c r="V171" s="364">
        <f t="shared" si="41"/>
        <v>0</v>
      </c>
    </row>
    <row r="172" spans="1:22" ht="47.25" x14ac:dyDescent="0.25">
      <c r="A172" s="369" t="s">
        <v>875</v>
      </c>
      <c r="B172" s="369" t="s">
        <v>270</v>
      </c>
      <c r="C172" s="369" t="s">
        <v>235</v>
      </c>
      <c r="D172" s="374" t="s">
        <v>643</v>
      </c>
      <c r="E172" s="471">
        <f t="shared" si="62"/>
        <v>5310100</v>
      </c>
      <c r="F172" s="471">
        <v>5310100</v>
      </c>
      <c r="G172" s="471">
        <v>3702700</v>
      </c>
      <c r="H172" s="471">
        <v>24000</v>
      </c>
      <c r="I172" s="471"/>
      <c r="J172" s="471">
        <f t="shared" si="63"/>
        <v>0</v>
      </c>
      <c r="K172" s="473"/>
      <c r="L172" s="473"/>
      <c r="M172" s="473"/>
      <c r="N172" s="471"/>
      <c r="O172" s="473"/>
      <c r="P172" s="473"/>
      <c r="Q172" s="471">
        <f t="shared" si="58"/>
        <v>5310100</v>
      </c>
      <c r="R172" s="363">
        <f t="shared" si="61"/>
        <v>5310100</v>
      </c>
      <c r="S172" s="385">
        <f t="shared" si="56"/>
        <v>0</v>
      </c>
      <c r="T172" s="364">
        <f t="shared" si="64"/>
        <v>0</v>
      </c>
      <c r="U172" s="364"/>
      <c r="V172" s="364">
        <f t="shared" ref="V172:V239" si="65">O173-N173</f>
        <v>0</v>
      </c>
    </row>
    <row r="173" spans="1:22" ht="47.25" x14ac:dyDescent="0.25">
      <c r="A173" s="369" t="s">
        <v>876</v>
      </c>
      <c r="B173" s="369" t="s">
        <v>234</v>
      </c>
      <c r="C173" s="369" t="s">
        <v>235</v>
      </c>
      <c r="D173" s="374" t="s">
        <v>644</v>
      </c>
      <c r="E173" s="471">
        <f t="shared" si="62"/>
        <v>336700</v>
      </c>
      <c r="F173" s="471">
        <v>336700</v>
      </c>
      <c r="G173" s="471"/>
      <c r="H173" s="471"/>
      <c r="I173" s="471"/>
      <c r="J173" s="471">
        <f t="shared" si="63"/>
        <v>0</v>
      </c>
      <c r="K173" s="473"/>
      <c r="L173" s="473"/>
      <c r="M173" s="473"/>
      <c r="N173" s="471"/>
      <c r="O173" s="473"/>
      <c r="P173" s="473"/>
      <c r="Q173" s="471">
        <f t="shared" si="58"/>
        <v>336700</v>
      </c>
      <c r="R173" s="363">
        <f t="shared" si="61"/>
        <v>336700</v>
      </c>
      <c r="S173" s="385">
        <f t="shared" si="56"/>
        <v>0</v>
      </c>
      <c r="T173" s="364">
        <f t="shared" si="64"/>
        <v>0</v>
      </c>
      <c r="U173" s="364"/>
      <c r="V173" s="364">
        <f t="shared" si="65"/>
        <v>-25000</v>
      </c>
    </row>
    <row r="174" spans="1:22" ht="47.25" x14ac:dyDescent="0.25">
      <c r="A174" s="369" t="s">
        <v>877</v>
      </c>
      <c r="B174" s="369" t="s">
        <v>271</v>
      </c>
      <c r="C174" s="369" t="s">
        <v>235</v>
      </c>
      <c r="D174" s="374" t="s">
        <v>43</v>
      </c>
      <c r="E174" s="471">
        <f t="shared" si="62"/>
        <v>46564000</v>
      </c>
      <c r="F174" s="471">
        <v>46564000</v>
      </c>
      <c r="G174" s="471">
        <v>29945500</v>
      </c>
      <c r="H174" s="471">
        <v>2658400</v>
      </c>
      <c r="I174" s="471"/>
      <c r="J174" s="471">
        <f t="shared" si="63"/>
        <v>2631300</v>
      </c>
      <c r="K174" s="473">
        <v>2606300</v>
      </c>
      <c r="L174" s="473">
        <v>974900</v>
      </c>
      <c r="M174" s="473">
        <v>131000</v>
      </c>
      <c r="N174" s="471">
        <v>25000</v>
      </c>
      <c r="O174" s="473"/>
      <c r="P174" s="473"/>
      <c r="Q174" s="471">
        <f t="shared" si="58"/>
        <v>49195300</v>
      </c>
      <c r="R174" s="363">
        <f t="shared" si="61"/>
        <v>49195300</v>
      </c>
      <c r="S174" s="385">
        <f t="shared" si="56"/>
        <v>0</v>
      </c>
      <c r="T174" s="364">
        <f t="shared" si="64"/>
        <v>0</v>
      </c>
      <c r="U174" s="364"/>
      <c r="V174" s="364">
        <f t="shared" si="65"/>
        <v>0</v>
      </c>
    </row>
    <row r="175" spans="1:22" ht="47.25" x14ac:dyDescent="0.25">
      <c r="A175" s="369" t="s">
        <v>878</v>
      </c>
      <c r="B175" s="369" t="s">
        <v>272</v>
      </c>
      <c r="C175" s="369" t="s">
        <v>235</v>
      </c>
      <c r="D175" s="374" t="s">
        <v>216</v>
      </c>
      <c r="E175" s="471">
        <f t="shared" si="62"/>
        <v>4913600</v>
      </c>
      <c r="F175" s="471">
        <v>4913600</v>
      </c>
      <c r="G175" s="471"/>
      <c r="H175" s="471"/>
      <c r="I175" s="471"/>
      <c r="J175" s="471">
        <f t="shared" si="63"/>
        <v>0</v>
      </c>
      <c r="K175" s="473"/>
      <c r="L175" s="473"/>
      <c r="M175" s="473"/>
      <c r="N175" s="471"/>
      <c r="O175" s="473"/>
      <c r="P175" s="473"/>
      <c r="Q175" s="471">
        <f t="shared" si="58"/>
        <v>4913600</v>
      </c>
      <c r="R175" s="363">
        <f t="shared" si="61"/>
        <v>4913600</v>
      </c>
      <c r="S175" s="385">
        <f t="shared" si="56"/>
        <v>0</v>
      </c>
      <c r="T175" s="364">
        <f t="shared" si="64"/>
        <v>0</v>
      </c>
      <c r="U175" s="364"/>
      <c r="V175" s="364">
        <f t="shared" si="65"/>
        <v>-10000</v>
      </c>
    </row>
    <row r="176" spans="1:22" ht="31.5" x14ac:dyDescent="0.25">
      <c r="A176" s="369" t="s">
        <v>879</v>
      </c>
      <c r="B176" s="369" t="s">
        <v>197</v>
      </c>
      <c r="C176" s="369" t="s">
        <v>235</v>
      </c>
      <c r="D176" s="374" t="s">
        <v>427</v>
      </c>
      <c r="E176" s="471">
        <f t="shared" si="62"/>
        <v>17978800</v>
      </c>
      <c r="F176" s="471">
        <v>17978800</v>
      </c>
      <c r="G176" s="471">
        <v>6095200</v>
      </c>
      <c r="H176" s="471">
        <v>249300</v>
      </c>
      <c r="I176" s="471"/>
      <c r="J176" s="471">
        <f t="shared" si="63"/>
        <v>160000</v>
      </c>
      <c r="K176" s="473">
        <v>150000</v>
      </c>
      <c r="L176" s="473">
        <v>15000</v>
      </c>
      <c r="M176" s="473">
        <v>51700</v>
      </c>
      <c r="N176" s="471">
        <v>10000</v>
      </c>
      <c r="O176" s="473"/>
      <c r="P176" s="473"/>
      <c r="Q176" s="471">
        <f t="shared" si="58"/>
        <v>18138800</v>
      </c>
      <c r="R176" s="363">
        <f t="shared" si="61"/>
        <v>18138800</v>
      </c>
      <c r="S176" s="385">
        <f t="shared" si="56"/>
        <v>0</v>
      </c>
      <c r="T176" s="364">
        <f t="shared" si="64"/>
        <v>0</v>
      </c>
      <c r="U176" s="364"/>
      <c r="V176" s="364">
        <f t="shared" si="65"/>
        <v>0</v>
      </c>
    </row>
    <row r="177" spans="1:22" ht="78.75" x14ac:dyDescent="0.25">
      <c r="A177" s="550" t="s">
        <v>880</v>
      </c>
      <c r="B177" s="550" t="s">
        <v>175</v>
      </c>
      <c r="C177" s="550" t="s">
        <v>235</v>
      </c>
      <c r="D177" s="390" t="s">
        <v>1238</v>
      </c>
      <c r="E177" s="471">
        <f t="shared" si="62"/>
        <v>595200</v>
      </c>
      <c r="F177" s="471">
        <v>595200</v>
      </c>
      <c r="G177" s="471"/>
      <c r="H177" s="471"/>
      <c r="I177" s="471"/>
      <c r="J177" s="471">
        <f t="shared" si="63"/>
        <v>0</v>
      </c>
      <c r="K177" s="473"/>
      <c r="L177" s="473"/>
      <c r="M177" s="473"/>
      <c r="N177" s="471"/>
      <c r="O177" s="473"/>
      <c r="P177" s="473"/>
      <c r="Q177" s="471">
        <f t="shared" si="58"/>
        <v>595200</v>
      </c>
      <c r="R177" s="363">
        <f t="shared" si="61"/>
        <v>595200</v>
      </c>
      <c r="S177" s="385">
        <f t="shared" si="56"/>
        <v>0</v>
      </c>
      <c r="T177" s="364">
        <f t="shared" si="64"/>
        <v>0</v>
      </c>
      <c r="U177" s="364"/>
      <c r="V177" s="364">
        <f t="shared" si="65"/>
        <v>0</v>
      </c>
    </row>
    <row r="178" spans="1:22" ht="78.75" x14ac:dyDescent="0.25">
      <c r="A178" s="550" t="s">
        <v>881</v>
      </c>
      <c r="B178" s="550" t="s">
        <v>176</v>
      </c>
      <c r="C178" s="550" t="s">
        <v>235</v>
      </c>
      <c r="D178" s="390" t="s">
        <v>1239</v>
      </c>
      <c r="E178" s="471">
        <f t="shared" si="62"/>
        <v>241600</v>
      </c>
      <c r="F178" s="471">
        <v>241600</v>
      </c>
      <c r="G178" s="471"/>
      <c r="H178" s="471"/>
      <c r="I178" s="471"/>
      <c r="J178" s="471">
        <f t="shared" si="63"/>
        <v>0</v>
      </c>
      <c r="K178" s="473"/>
      <c r="L178" s="473"/>
      <c r="M178" s="473"/>
      <c r="N178" s="471"/>
      <c r="O178" s="473"/>
      <c r="P178" s="473"/>
      <c r="Q178" s="471">
        <f t="shared" si="58"/>
        <v>241600</v>
      </c>
      <c r="R178" s="363">
        <f t="shared" si="61"/>
        <v>241600</v>
      </c>
      <c r="S178" s="385">
        <f t="shared" si="56"/>
        <v>0</v>
      </c>
      <c r="T178" s="364">
        <f t="shared" si="64"/>
        <v>0</v>
      </c>
      <c r="U178" s="364"/>
      <c r="V178" s="364">
        <f t="shared" si="65"/>
        <v>0</v>
      </c>
    </row>
    <row r="179" spans="1:22" ht="63" x14ac:dyDescent="0.25">
      <c r="A179" s="369" t="s">
        <v>882</v>
      </c>
      <c r="B179" s="369" t="s">
        <v>52</v>
      </c>
      <c r="C179" s="369" t="s">
        <v>235</v>
      </c>
      <c r="D179" s="374" t="s">
        <v>1240</v>
      </c>
      <c r="E179" s="471">
        <f t="shared" si="62"/>
        <v>1322800</v>
      </c>
      <c r="F179" s="471">
        <v>1322800</v>
      </c>
      <c r="G179" s="471"/>
      <c r="H179" s="471"/>
      <c r="I179" s="471"/>
      <c r="J179" s="471">
        <f t="shared" si="63"/>
        <v>0</v>
      </c>
      <c r="K179" s="473"/>
      <c r="L179" s="473"/>
      <c r="M179" s="473"/>
      <c r="N179" s="471"/>
      <c r="O179" s="473"/>
      <c r="P179" s="473"/>
      <c r="Q179" s="471">
        <f t="shared" si="58"/>
        <v>1322800</v>
      </c>
      <c r="R179" s="363">
        <f t="shared" si="61"/>
        <v>1322800</v>
      </c>
      <c r="S179" s="385">
        <f t="shared" si="56"/>
        <v>0</v>
      </c>
      <c r="T179" s="364">
        <f t="shared" si="64"/>
        <v>0</v>
      </c>
      <c r="U179" s="364"/>
      <c r="V179" s="364">
        <f t="shared" si="65"/>
        <v>0</v>
      </c>
    </row>
    <row r="180" spans="1:22" ht="63" x14ac:dyDescent="0.25">
      <c r="A180" s="550" t="s">
        <v>883</v>
      </c>
      <c r="B180" s="550" t="s">
        <v>53</v>
      </c>
      <c r="C180" s="550" t="s">
        <v>235</v>
      </c>
      <c r="D180" s="390" t="s">
        <v>248</v>
      </c>
      <c r="E180" s="471">
        <f t="shared" si="62"/>
        <v>1181000</v>
      </c>
      <c r="F180" s="471">
        <v>1181000</v>
      </c>
      <c r="G180" s="471">
        <v>660900</v>
      </c>
      <c r="H180" s="471">
        <v>30100</v>
      </c>
      <c r="I180" s="471"/>
      <c r="J180" s="471">
        <f t="shared" si="63"/>
        <v>0</v>
      </c>
      <c r="K180" s="473"/>
      <c r="L180" s="473"/>
      <c r="M180" s="473"/>
      <c r="N180" s="471"/>
      <c r="O180" s="473"/>
      <c r="P180" s="473"/>
      <c r="Q180" s="471">
        <f t="shared" si="58"/>
        <v>1181000</v>
      </c>
      <c r="R180" s="363">
        <f t="shared" si="61"/>
        <v>1181000</v>
      </c>
      <c r="S180" s="385">
        <f t="shared" si="56"/>
        <v>0</v>
      </c>
      <c r="T180" s="364">
        <f t="shared" si="64"/>
        <v>0</v>
      </c>
      <c r="U180" s="364"/>
      <c r="V180" s="364">
        <f t="shared" si="65"/>
        <v>0</v>
      </c>
    </row>
    <row r="181" spans="1:22" ht="47.25" x14ac:dyDescent="0.25">
      <c r="A181" s="550" t="s">
        <v>884</v>
      </c>
      <c r="B181" s="550" t="s">
        <v>250</v>
      </c>
      <c r="C181" s="550" t="s">
        <v>235</v>
      </c>
      <c r="D181" s="390" t="s">
        <v>249</v>
      </c>
      <c r="E181" s="471">
        <f t="shared" si="62"/>
        <v>7948100</v>
      </c>
      <c r="F181" s="471">
        <v>7948100</v>
      </c>
      <c r="G181" s="471">
        <f>3136700+730500</f>
        <v>3867200</v>
      </c>
      <c r="H181" s="471">
        <v>9400</v>
      </c>
      <c r="I181" s="471"/>
      <c r="J181" s="471">
        <f t="shared" si="63"/>
        <v>0</v>
      </c>
      <c r="K181" s="473"/>
      <c r="L181" s="473"/>
      <c r="M181" s="473"/>
      <c r="N181" s="471"/>
      <c r="O181" s="473"/>
      <c r="P181" s="473"/>
      <c r="Q181" s="471">
        <f t="shared" si="58"/>
        <v>7948100</v>
      </c>
      <c r="R181" s="363">
        <f t="shared" si="61"/>
        <v>7948100</v>
      </c>
      <c r="S181" s="385">
        <f t="shared" si="56"/>
        <v>0</v>
      </c>
      <c r="T181" s="364">
        <f t="shared" si="64"/>
        <v>0</v>
      </c>
      <c r="U181" s="364"/>
      <c r="V181" s="364">
        <f t="shared" si="65"/>
        <v>0</v>
      </c>
    </row>
    <row r="182" spans="1:22" ht="94.5" x14ac:dyDescent="0.25">
      <c r="A182" s="369" t="s">
        <v>885</v>
      </c>
      <c r="B182" s="369" t="s">
        <v>430</v>
      </c>
      <c r="C182" s="369" t="s">
        <v>431</v>
      </c>
      <c r="D182" s="374" t="s">
        <v>632</v>
      </c>
      <c r="E182" s="471">
        <f t="shared" si="62"/>
        <v>49500</v>
      </c>
      <c r="F182" s="471">
        <v>49500</v>
      </c>
      <c r="G182" s="471"/>
      <c r="H182" s="471"/>
      <c r="I182" s="471"/>
      <c r="J182" s="471">
        <f t="shared" si="63"/>
        <v>36385</v>
      </c>
      <c r="K182" s="473">
        <f>21600+14785</f>
        <v>36385</v>
      </c>
      <c r="L182" s="473"/>
      <c r="M182" s="473"/>
      <c r="N182" s="471"/>
      <c r="O182" s="473"/>
      <c r="P182" s="473"/>
      <c r="Q182" s="471">
        <f t="shared" si="58"/>
        <v>85885</v>
      </c>
      <c r="R182" s="363">
        <f t="shared" si="61"/>
        <v>85885</v>
      </c>
      <c r="S182" s="385">
        <f t="shared" si="56"/>
        <v>0</v>
      </c>
      <c r="T182" s="364">
        <f t="shared" si="64"/>
        <v>0</v>
      </c>
      <c r="U182" s="364"/>
      <c r="V182" s="364">
        <f t="shared" si="65"/>
        <v>0</v>
      </c>
    </row>
    <row r="183" spans="1:22" s="388" customFormat="1" ht="18.75" x14ac:dyDescent="0.25">
      <c r="A183" s="369" t="s">
        <v>625</v>
      </c>
      <c r="B183" s="369" t="s">
        <v>624</v>
      </c>
      <c r="C183" s="369" t="s">
        <v>416</v>
      </c>
      <c r="D183" s="38" t="s">
        <v>1060</v>
      </c>
      <c r="E183" s="471">
        <f t="shared" si="62"/>
        <v>0</v>
      </c>
      <c r="F183" s="471"/>
      <c r="G183" s="471"/>
      <c r="H183" s="471"/>
      <c r="I183" s="471"/>
      <c r="J183" s="471">
        <f t="shared" si="63"/>
        <v>1000</v>
      </c>
      <c r="K183" s="473"/>
      <c r="L183" s="473"/>
      <c r="M183" s="473"/>
      <c r="N183" s="471">
        <v>1000</v>
      </c>
      <c r="O183" s="473">
        <v>1000</v>
      </c>
      <c r="P183" s="473">
        <v>1000</v>
      </c>
      <c r="Q183" s="471">
        <f t="shared" si="58"/>
        <v>1000</v>
      </c>
      <c r="R183" s="363">
        <f t="shared" si="61"/>
        <v>1000</v>
      </c>
      <c r="S183" s="385"/>
      <c r="T183" s="364">
        <f t="shared" si="64"/>
        <v>0</v>
      </c>
      <c r="U183" s="364"/>
      <c r="V183" s="364">
        <f t="shared" si="65"/>
        <v>0</v>
      </c>
    </row>
    <row r="184" spans="1:22" ht="60" hidden="1" x14ac:dyDescent="0.25">
      <c r="A184" s="667" t="s">
        <v>886</v>
      </c>
      <c r="B184" s="667" t="s">
        <v>598</v>
      </c>
      <c r="C184" s="667" t="s">
        <v>416</v>
      </c>
      <c r="D184" s="668" t="s">
        <v>758</v>
      </c>
      <c r="E184" s="702">
        <f t="shared" si="62"/>
        <v>0</v>
      </c>
      <c r="F184" s="702"/>
      <c r="G184" s="702"/>
      <c r="H184" s="702"/>
      <c r="I184" s="702"/>
      <c r="J184" s="702">
        <f t="shared" si="63"/>
        <v>0</v>
      </c>
      <c r="K184" s="703"/>
      <c r="L184" s="703"/>
      <c r="M184" s="703"/>
      <c r="N184" s="702"/>
      <c r="O184" s="703"/>
      <c r="P184" s="703"/>
      <c r="Q184" s="702">
        <f t="shared" si="58"/>
        <v>0</v>
      </c>
      <c r="R184" s="363">
        <f t="shared" si="61"/>
        <v>0</v>
      </c>
      <c r="S184" s="385">
        <f>R185-Q185</f>
        <v>0</v>
      </c>
      <c r="T184" s="364">
        <f t="shared" si="64"/>
        <v>0</v>
      </c>
      <c r="U184" s="364"/>
      <c r="V184" s="364">
        <f t="shared" si="65"/>
        <v>0</v>
      </c>
    </row>
    <row r="185" spans="1:22" s="247" customFormat="1" ht="31.5" x14ac:dyDescent="0.25">
      <c r="A185" s="369" t="s">
        <v>418</v>
      </c>
      <c r="B185" s="369" t="s">
        <v>284</v>
      </c>
      <c r="C185" s="369" t="s">
        <v>416</v>
      </c>
      <c r="D185" s="374" t="s">
        <v>419</v>
      </c>
      <c r="E185" s="471">
        <f t="shared" si="62"/>
        <v>180000</v>
      </c>
      <c r="F185" s="471">
        <v>180000</v>
      </c>
      <c r="G185" s="471"/>
      <c r="H185" s="471"/>
      <c r="I185" s="471"/>
      <c r="J185" s="471">
        <f t="shared" si="63"/>
        <v>0</v>
      </c>
      <c r="K185" s="473"/>
      <c r="L185" s="473"/>
      <c r="M185" s="473"/>
      <c r="N185" s="471"/>
      <c r="O185" s="473"/>
      <c r="P185" s="473"/>
      <c r="Q185" s="471">
        <f t="shared" si="58"/>
        <v>180000</v>
      </c>
      <c r="R185" s="363">
        <f t="shared" si="61"/>
        <v>180000</v>
      </c>
      <c r="S185" s="159"/>
      <c r="T185" s="364">
        <f t="shared" si="64"/>
        <v>0</v>
      </c>
      <c r="U185" s="279"/>
      <c r="V185" s="364">
        <f t="shared" si="65"/>
        <v>0</v>
      </c>
    </row>
    <row r="186" spans="1:22" ht="31.5" hidden="1" x14ac:dyDescent="0.25">
      <c r="A186" s="615" t="s">
        <v>887</v>
      </c>
      <c r="B186" s="615" t="s">
        <v>600</v>
      </c>
      <c r="C186" s="615" t="s">
        <v>226</v>
      </c>
      <c r="D186" s="618" t="s">
        <v>601</v>
      </c>
      <c r="E186" s="704">
        <f t="shared" si="62"/>
        <v>0</v>
      </c>
      <c r="F186" s="655"/>
      <c r="G186" s="655"/>
      <c r="H186" s="655"/>
      <c r="I186" s="655"/>
      <c r="J186" s="704">
        <f t="shared" si="63"/>
        <v>0</v>
      </c>
      <c r="K186" s="671"/>
      <c r="L186" s="671"/>
      <c r="M186" s="671"/>
      <c r="N186" s="655"/>
      <c r="O186" s="671"/>
      <c r="P186" s="671"/>
      <c r="Q186" s="704">
        <f t="shared" si="58"/>
        <v>0</v>
      </c>
      <c r="R186" s="363">
        <f t="shared" si="61"/>
        <v>0</v>
      </c>
      <c r="S186" s="385">
        <f>R187-Q187</f>
        <v>0</v>
      </c>
      <c r="T186" s="364">
        <f t="shared" si="64"/>
        <v>0</v>
      </c>
      <c r="U186" s="364"/>
      <c r="V186" s="364">
        <f t="shared" si="65"/>
        <v>0</v>
      </c>
    </row>
    <row r="187" spans="1:22" s="388" customFormat="1" ht="31.5" x14ac:dyDescent="0.25">
      <c r="A187" s="369" t="s">
        <v>589</v>
      </c>
      <c r="B187" s="369" t="s">
        <v>590</v>
      </c>
      <c r="C187" s="369" t="s">
        <v>592</v>
      </c>
      <c r="D187" s="374" t="s">
        <v>591</v>
      </c>
      <c r="E187" s="471">
        <f t="shared" si="62"/>
        <v>222000</v>
      </c>
      <c r="F187" s="471">
        <v>222000</v>
      </c>
      <c r="G187" s="471"/>
      <c r="H187" s="471"/>
      <c r="I187" s="471"/>
      <c r="J187" s="471">
        <f t="shared" si="63"/>
        <v>0</v>
      </c>
      <c r="K187" s="473"/>
      <c r="L187" s="473"/>
      <c r="M187" s="473"/>
      <c r="N187" s="471"/>
      <c r="O187" s="473"/>
      <c r="P187" s="473"/>
      <c r="Q187" s="471">
        <f t="shared" si="58"/>
        <v>222000</v>
      </c>
      <c r="R187" s="363">
        <f t="shared" si="61"/>
        <v>222000</v>
      </c>
      <c r="S187" s="385"/>
      <c r="T187" s="364">
        <f t="shared" si="64"/>
        <v>0</v>
      </c>
      <c r="U187" s="364"/>
      <c r="V187" s="364">
        <f t="shared" si="65"/>
        <v>0</v>
      </c>
    </row>
    <row r="188" spans="1:22" s="247" customFormat="1" ht="31.5" hidden="1" x14ac:dyDescent="0.25">
      <c r="A188" s="685" t="s">
        <v>846</v>
      </c>
      <c r="B188" s="685" t="s">
        <v>477</v>
      </c>
      <c r="C188" s="616" t="s">
        <v>226</v>
      </c>
      <c r="D188" s="617" t="s">
        <v>123</v>
      </c>
      <c r="E188" s="687">
        <f t="shared" si="62"/>
        <v>0</v>
      </c>
      <c r="F188" s="687"/>
      <c r="G188" s="687"/>
      <c r="H188" s="687"/>
      <c r="I188" s="687"/>
      <c r="J188" s="687">
        <f t="shared" si="63"/>
        <v>0</v>
      </c>
      <c r="K188" s="688"/>
      <c r="L188" s="688"/>
      <c r="M188" s="688"/>
      <c r="N188" s="687"/>
      <c r="O188" s="688"/>
      <c r="P188" s="688"/>
      <c r="Q188" s="687">
        <f t="shared" si="58"/>
        <v>0</v>
      </c>
      <c r="R188" s="363">
        <f t="shared" si="61"/>
        <v>0</v>
      </c>
      <c r="S188" s="262"/>
      <c r="T188" s="364">
        <f t="shared" si="64"/>
        <v>0</v>
      </c>
      <c r="U188" s="279"/>
      <c r="V188" s="364">
        <f t="shared" si="65"/>
        <v>0</v>
      </c>
    </row>
    <row r="189" spans="1:22" s="171" customFormat="1" ht="63" hidden="1" x14ac:dyDescent="0.25">
      <c r="A189" s="40" t="s">
        <v>888</v>
      </c>
      <c r="B189" s="40" t="s">
        <v>653</v>
      </c>
      <c r="C189" s="40" t="s">
        <v>14</v>
      </c>
      <c r="D189" s="38" t="s">
        <v>654</v>
      </c>
      <c r="E189" s="201">
        <f t="shared" si="62"/>
        <v>0</v>
      </c>
      <c r="F189" s="198"/>
      <c r="G189" s="198"/>
      <c r="H189" s="198"/>
      <c r="I189" s="198"/>
      <c r="J189" s="444">
        <f t="shared" si="63"/>
        <v>0</v>
      </c>
      <c r="K189" s="445"/>
      <c r="L189" s="204"/>
      <c r="M189" s="204"/>
      <c r="N189" s="198"/>
      <c r="O189" s="204"/>
      <c r="P189" s="204"/>
      <c r="Q189" s="444">
        <f t="shared" si="58"/>
        <v>0</v>
      </c>
      <c r="R189" s="363">
        <f t="shared" si="61"/>
        <v>0</v>
      </c>
      <c r="S189" s="159">
        <f>R190-Q190</f>
        <v>0</v>
      </c>
      <c r="T189" s="364">
        <f t="shared" si="64"/>
        <v>0</v>
      </c>
      <c r="U189" s="279"/>
      <c r="V189" s="364">
        <f t="shared" si="65"/>
        <v>0</v>
      </c>
    </row>
    <row r="190" spans="1:22" s="171" customFormat="1" ht="31.5" hidden="1" x14ac:dyDescent="0.25">
      <c r="A190" s="40" t="s">
        <v>420</v>
      </c>
      <c r="B190" s="40" t="s">
        <v>421</v>
      </c>
      <c r="C190" s="40" t="s">
        <v>225</v>
      </c>
      <c r="D190" s="38" t="s">
        <v>422</v>
      </c>
      <c r="E190" s="373">
        <f t="shared" si="62"/>
        <v>0</v>
      </c>
      <c r="F190" s="201"/>
      <c r="G190" s="201"/>
      <c r="H190" s="201"/>
      <c r="I190" s="201"/>
      <c r="J190" s="373">
        <f t="shared" si="63"/>
        <v>0</v>
      </c>
      <c r="K190" s="203"/>
      <c r="L190" s="203"/>
      <c r="M190" s="203"/>
      <c r="N190" s="201"/>
      <c r="O190" s="203"/>
      <c r="P190" s="203"/>
      <c r="Q190" s="373">
        <f t="shared" si="58"/>
        <v>0</v>
      </c>
      <c r="R190" s="363">
        <f t="shared" si="61"/>
        <v>0</v>
      </c>
      <c r="S190" s="159">
        <f>R191-Q191</f>
        <v>0</v>
      </c>
      <c r="T190" s="364">
        <f t="shared" si="64"/>
        <v>0</v>
      </c>
      <c r="U190" s="279"/>
      <c r="V190" s="364">
        <f t="shared" si="65"/>
        <v>0</v>
      </c>
    </row>
    <row r="191" spans="1:22" s="247" customFormat="1" ht="31.5" hidden="1" x14ac:dyDescent="0.25">
      <c r="A191" s="40" t="s">
        <v>586</v>
      </c>
      <c r="B191" s="40" t="s">
        <v>587</v>
      </c>
      <c r="C191" s="40" t="s">
        <v>225</v>
      </c>
      <c r="D191" s="38" t="s">
        <v>588</v>
      </c>
      <c r="E191" s="373">
        <f t="shared" si="62"/>
        <v>0</v>
      </c>
      <c r="F191" s="201"/>
      <c r="G191" s="201"/>
      <c r="H191" s="201"/>
      <c r="I191" s="201"/>
      <c r="J191" s="373">
        <f t="shared" si="63"/>
        <v>0</v>
      </c>
      <c r="K191" s="203"/>
      <c r="L191" s="203"/>
      <c r="M191" s="203"/>
      <c r="N191" s="201"/>
      <c r="O191" s="203"/>
      <c r="P191" s="203"/>
      <c r="Q191" s="373">
        <f t="shared" si="58"/>
        <v>0</v>
      </c>
      <c r="R191" s="363">
        <f t="shared" si="61"/>
        <v>0</v>
      </c>
      <c r="S191" s="262"/>
      <c r="T191" s="364">
        <f t="shared" si="64"/>
        <v>0</v>
      </c>
      <c r="U191" s="279"/>
      <c r="V191" s="364">
        <f>O192-N192</f>
        <v>0</v>
      </c>
    </row>
    <row r="192" spans="1:22" ht="78.75" hidden="1" x14ac:dyDescent="0.25">
      <c r="A192" s="155" t="s">
        <v>889</v>
      </c>
      <c r="B192" s="155">
        <v>9580</v>
      </c>
      <c r="C192" s="155" t="s">
        <v>11</v>
      </c>
      <c r="D192" s="645" t="s">
        <v>842</v>
      </c>
      <c r="E192" s="634">
        <f>F192+I192</f>
        <v>0</v>
      </c>
      <c r="F192" s="624"/>
      <c r="G192" s="624"/>
      <c r="H192" s="624"/>
      <c r="I192" s="624"/>
      <c r="J192" s="630">
        <f>+K192+N192</f>
        <v>0</v>
      </c>
      <c r="K192" s="646"/>
      <c r="L192" s="286"/>
      <c r="M192" s="286"/>
      <c r="N192" s="624"/>
      <c r="O192" s="286"/>
      <c r="P192" s="286"/>
      <c r="Q192" s="630">
        <f>+J192+E192</f>
        <v>0</v>
      </c>
      <c r="R192" s="363">
        <f t="shared" si="61"/>
        <v>0</v>
      </c>
      <c r="T192" s="364">
        <f t="shared" si="64"/>
        <v>0</v>
      </c>
    </row>
    <row r="193" spans="1:22" s="386" customFormat="1" ht="15.75" x14ac:dyDescent="0.25">
      <c r="A193" s="40" t="s">
        <v>912</v>
      </c>
      <c r="B193" s="40" t="s">
        <v>309</v>
      </c>
      <c r="C193" s="40" t="s">
        <v>11</v>
      </c>
      <c r="D193" s="728" t="s">
        <v>310</v>
      </c>
      <c r="E193" s="199">
        <f>F193+I193</f>
        <v>4500000</v>
      </c>
      <c r="F193" s="199">
        <f>1500000+3000000</f>
        <v>4500000</v>
      </c>
      <c r="G193" s="199"/>
      <c r="H193" s="199"/>
      <c r="I193" s="199"/>
      <c r="J193" s="199"/>
      <c r="K193" s="445"/>
      <c r="L193" s="445"/>
      <c r="M193" s="445"/>
      <c r="N193" s="199"/>
      <c r="O193" s="445"/>
      <c r="P193" s="445"/>
      <c r="Q193" s="199">
        <f>+J193+E193</f>
        <v>4500000</v>
      </c>
      <c r="R193" s="363">
        <f t="shared" si="61"/>
        <v>4500000</v>
      </c>
      <c r="S193" s="385"/>
      <c r="T193" s="364">
        <f t="shared" si="64"/>
        <v>-27138873.810000002</v>
      </c>
      <c r="U193" s="364"/>
      <c r="V193" s="364">
        <f t="shared" si="65"/>
        <v>-994712477.7299999</v>
      </c>
    </row>
    <row r="194" spans="1:22" s="386" customFormat="1" ht="47.25" x14ac:dyDescent="0.25">
      <c r="A194" s="384" t="s">
        <v>432</v>
      </c>
      <c r="B194" s="384"/>
      <c r="C194" s="384"/>
      <c r="D194" s="376" t="s">
        <v>694</v>
      </c>
      <c r="E194" s="977">
        <f>E236+E225+E205+E206+E211+E202+E217+E219+E212+E213+E214+E198+E224+E221+E216+E204+E245+E246+E248+E247+E218+E208+E207+E223+E228+E231+E230+E235+E243+E220+E233+E222+E209+E229+E210+E199+E200+E203+E227+E232+E215+E201+E244+E238+E237+E239+E240+E242+E249+E241+E197+E226+E234+E196</f>
        <v>4101820</v>
      </c>
      <c r="F194" s="977">
        <f t="shared" ref="F194:Q194" si="66">F236+F225+F205+F206+F211+F202+F217+F219+F212+F213+F214+F198+F224+F221+F216+F204+F245+F246+F248+F247+F218+F208+F207+F223+F228+F231+F230+F235+F243+F220+F233+F222+F209+F229+F210+F199+F200+F203+F227+F232+F215+F201+F244+F238+F237+F239+F240+F242+F249+F241+F197+F226+F234+F196</f>
        <v>4101820</v>
      </c>
      <c r="G194" s="977">
        <f t="shared" si="66"/>
        <v>0</v>
      </c>
      <c r="H194" s="977">
        <f t="shared" si="66"/>
        <v>0</v>
      </c>
      <c r="I194" s="977">
        <f t="shared" si="66"/>
        <v>0</v>
      </c>
      <c r="J194" s="977">
        <f t="shared" si="66"/>
        <v>1307093201.03</v>
      </c>
      <c r="K194" s="977">
        <f t="shared" si="66"/>
        <v>246248240.80000001</v>
      </c>
      <c r="L194" s="977">
        <f t="shared" si="66"/>
        <v>0</v>
      </c>
      <c r="M194" s="977">
        <f t="shared" si="66"/>
        <v>0</v>
      </c>
      <c r="N194" s="977">
        <f t="shared" si="66"/>
        <v>1060844960.2299999</v>
      </c>
      <c r="O194" s="977">
        <f t="shared" si="66"/>
        <v>66132482.5</v>
      </c>
      <c r="P194" s="977">
        <f t="shared" si="66"/>
        <v>38993608.689999998</v>
      </c>
      <c r="Q194" s="977">
        <f t="shared" si="66"/>
        <v>1311195021.03</v>
      </c>
      <c r="R194" s="363">
        <f t="shared" si="61"/>
        <v>1311195021.03</v>
      </c>
      <c r="S194" s="385">
        <f>R195-Q195</f>
        <v>0</v>
      </c>
      <c r="T194" s="364">
        <f t="shared" si="64"/>
        <v>-27138873.810000002</v>
      </c>
      <c r="U194" s="364"/>
      <c r="V194" s="364">
        <f t="shared" si="65"/>
        <v>-994712477.73000002</v>
      </c>
    </row>
    <row r="195" spans="1:22" ht="47.25" x14ac:dyDescent="0.25">
      <c r="A195" s="384" t="s">
        <v>433</v>
      </c>
      <c r="B195" s="384"/>
      <c r="C195" s="384"/>
      <c r="D195" s="376" t="s">
        <v>694</v>
      </c>
      <c r="E195" s="977">
        <f>SUM(E196:E249)</f>
        <v>4101820</v>
      </c>
      <c r="F195" s="977">
        <f t="shared" ref="F195:Q195" si="67">SUM(F196:F249)</f>
        <v>4101820</v>
      </c>
      <c r="G195" s="977">
        <f t="shared" si="67"/>
        <v>0</v>
      </c>
      <c r="H195" s="977">
        <f t="shared" si="67"/>
        <v>0</v>
      </c>
      <c r="I195" s="977">
        <f t="shared" si="67"/>
        <v>0</v>
      </c>
      <c r="J195" s="977">
        <f t="shared" si="67"/>
        <v>1307093201.03</v>
      </c>
      <c r="K195" s="977">
        <f t="shared" si="67"/>
        <v>246248240.80000001</v>
      </c>
      <c r="L195" s="977">
        <f t="shared" si="67"/>
        <v>0</v>
      </c>
      <c r="M195" s="977">
        <f t="shared" si="67"/>
        <v>0</v>
      </c>
      <c r="N195" s="977">
        <f t="shared" si="67"/>
        <v>1060844960.23</v>
      </c>
      <c r="O195" s="977">
        <f t="shared" si="67"/>
        <v>66132482.5</v>
      </c>
      <c r="P195" s="977">
        <f t="shared" si="67"/>
        <v>38993608.689999998</v>
      </c>
      <c r="Q195" s="977">
        <f t="shared" si="67"/>
        <v>1311195021.03</v>
      </c>
      <c r="R195" s="363">
        <f t="shared" si="61"/>
        <v>1311195021.03</v>
      </c>
      <c r="S195" s="413"/>
      <c r="T195" s="364">
        <f>P197-O197</f>
        <v>0</v>
      </c>
      <c r="U195" s="442"/>
      <c r="V195" s="442"/>
    </row>
    <row r="196" spans="1:22" s="368" customFormat="1" ht="31.5" x14ac:dyDescent="0.25">
      <c r="A196" s="651" t="s">
        <v>1339</v>
      </c>
      <c r="B196" s="651" t="s">
        <v>11</v>
      </c>
      <c r="C196" s="651" t="s">
        <v>14</v>
      </c>
      <c r="D196" s="652" t="s">
        <v>307</v>
      </c>
      <c r="E196" s="981">
        <f>F196+I196</f>
        <v>31200</v>
      </c>
      <c r="F196" s="981">
        <v>31200</v>
      </c>
      <c r="G196" s="981"/>
      <c r="H196" s="981"/>
      <c r="I196" s="981"/>
      <c r="J196" s="981">
        <f>+K196+N196</f>
        <v>0</v>
      </c>
      <c r="K196" s="981"/>
      <c r="L196" s="981"/>
      <c r="M196" s="981"/>
      <c r="N196" s="981"/>
      <c r="O196" s="981"/>
      <c r="P196" s="981"/>
      <c r="Q196" s="981">
        <f>+J196+E196</f>
        <v>31200</v>
      </c>
      <c r="R196" s="363">
        <f t="shared" si="61"/>
        <v>31200</v>
      </c>
      <c r="S196" s="365">
        <f>R196-Q196</f>
        <v>0</v>
      </c>
      <c r="T196" s="364">
        <f>P196-O196</f>
        <v>0</v>
      </c>
      <c r="U196" s="364"/>
      <c r="V196" s="364">
        <f>O196-N196</f>
        <v>0</v>
      </c>
    </row>
    <row r="197" spans="1:22" ht="47.25" hidden="1" x14ac:dyDescent="0.25">
      <c r="A197" s="369" t="s">
        <v>1015</v>
      </c>
      <c r="B197" s="369" t="s">
        <v>17</v>
      </c>
      <c r="C197" s="40" t="s">
        <v>16</v>
      </c>
      <c r="D197" s="38" t="s">
        <v>936</v>
      </c>
      <c r="E197" s="394">
        <f t="shared" ref="E197:E211" si="68">F197+I197</f>
        <v>0</v>
      </c>
      <c r="F197" s="367"/>
      <c r="G197" s="367"/>
      <c r="H197" s="367"/>
      <c r="I197" s="367"/>
      <c r="J197" s="198">
        <f t="shared" ref="J197:J211" si="69">+K197+N197</f>
        <v>0</v>
      </c>
      <c r="K197" s="367"/>
      <c r="L197" s="367"/>
      <c r="M197" s="367"/>
      <c r="N197" s="367"/>
      <c r="O197" s="367"/>
      <c r="P197" s="367"/>
      <c r="Q197" s="367">
        <f t="shared" ref="Q197:Q211" si="70">+J197+E197</f>
        <v>0</v>
      </c>
      <c r="R197" s="363">
        <f t="shared" si="61"/>
        <v>0</v>
      </c>
      <c r="S197" s="385" t="s">
        <v>1017</v>
      </c>
      <c r="T197" s="364">
        <f t="shared" si="64"/>
        <v>0</v>
      </c>
      <c r="U197" s="364"/>
      <c r="V197" s="364">
        <f t="shared" si="65"/>
        <v>0</v>
      </c>
    </row>
    <row r="198" spans="1:22" ht="94.5" hidden="1" x14ac:dyDescent="0.25">
      <c r="A198" s="661" t="s">
        <v>434</v>
      </c>
      <c r="B198" s="661" t="s">
        <v>18</v>
      </c>
      <c r="C198" s="661" t="s">
        <v>16</v>
      </c>
      <c r="D198" s="682" t="s">
        <v>19</v>
      </c>
      <c r="E198" s="705">
        <f t="shared" si="68"/>
        <v>0</v>
      </c>
      <c r="F198" s="705"/>
      <c r="G198" s="705"/>
      <c r="H198" s="705"/>
      <c r="I198" s="705"/>
      <c r="J198" s="705">
        <f t="shared" si="69"/>
        <v>0</v>
      </c>
      <c r="K198" s="705"/>
      <c r="L198" s="705"/>
      <c r="M198" s="705"/>
      <c r="N198" s="705"/>
      <c r="O198" s="705"/>
      <c r="P198" s="705"/>
      <c r="Q198" s="663">
        <f t="shared" si="70"/>
        <v>0</v>
      </c>
      <c r="R198" s="363">
        <f t="shared" si="61"/>
        <v>0</v>
      </c>
      <c r="S198" s="385"/>
      <c r="T198" s="364">
        <f t="shared" si="64"/>
        <v>0</v>
      </c>
      <c r="U198" s="364"/>
      <c r="V198" s="364">
        <f t="shared" si="65"/>
        <v>0</v>
      </c>
    </row>
    <row r="199" spans="1:22" s="368" customFormat="1" ht="126" hidden="1" x14ac:dyDescent="0.25">
      <c r="A199" s="369" t="s">
        <v>724</v>
      </c>
      <c r="B199" s="369" t="s">
        <v>20</v>
      </c>
      <c r="C199" s="369" t="s">
        <v>16</v>
      </c>
      <c r="D199" s="374" t="s">
        <v>274</v>
      </c>
      <c r="E199" s="394">
        <f t="shared" si="68"/>
        <v>0</v>
      </c>
      <c r="F199" s="394"/>
      <c r="G199" s="394"/>
      <c r="H199" s="394"/>
      <c r="I199" s="394"/>
      <c r="J199" s="394">
        <f t="shared" si="69"/>
        <v>0</v>
      </c>
      <c r="K199" s="394"/>
      <c r="L199" s="394"/>
      <c r="M199" s="394"/>
      <c r="N199" s="394"/>
      <c r="O199" s="394"/>
      <c r="P199" s="394"/>
      <c r="Q199" s="367">
        <f t="shared" si="70"/>
        <v>0</v>
      </c>
      <c r="R199" s="363">
        <f t="shared" si="61"/>
        <v>0</v>
      </c>
      <c r="S199" s="365">
        <f>R200-Q200</f>
        <v>0</v>
      </c>
      <c r="T199" s="364">
        <f t="shared" si="64"/>
        <v>0</v>
      </c>
      <c r="U199" s="364"/>
      <c r="V199" s="364">
        <f t="shared" si="65"/>
        <v>0</v>
      </c>
    </row>
    <row r="200" spans="1:22" s="368" customFormat="1" ht="47.25" hidden="1" x14ac:dyDescent="0.25">
      <c r="A200" s="369" t="s">
        <v>735</v>
      </c>
      <c r="B200" s="369" t="s">
        <v>9</v>
      </c>
      <c r="C200" s="369" t="s">
        <v>21</v>
      </c>
      <c r="D200" s="374" t="s">
        <v>181</v>
      </c>
      <c r="E200" s="367">
        <f t="shared" si="68"/>
        <v>0</v>
      </c>
      <c r="F200" s="367"/>
      <c r="G200" s="367"/>
      <c r="H200" s="367"/>
      <c r="I200" s="367"/>
      <c r="J200" s="367">
        <f t="shared" si="69"/>
        <v>0</v>
      </c>
      <c r="K200" s="367"/>
      <c r="L200" s="367"/>
      <c r="M200" s="367"/>
      <c r="N200" s="367"/>
      <c r="O200" s="367"/>
      <c r="P200" s="367"/>
      <c r="Q200" s="367">
        <f>+J200+E200</f>
        <v>0</v>
      </c>
      <c r="R200" s="363">
        <f t="shared" si="61"/>
        <v>0</v>
      </c>
      <c r="S200" s="365"/>
      <c r="T200" s="364">
        <f t="shared" si="64"/>
        <v>0</v>
      </c>
      <c r="U200" s="364"/>
      <c r="V200" s="364">
        <f t="shared" si="65"/>
        <v>0</v>
      </c>
    </row>
    <row r="201" spans="1:22" ht="31.5" hidden="1" x14ac:dyDescent="0.25">
      <c r="A201" s="369" t="s">
        <v>824</v>
      </c>
      <c r="B201" s="369" t="s">
        <v>323</v>
      </c>
      <c r="C201" s="369" t="s">
        <v>22</v>
      </c>
      <c r="D201" s="374" t="s">
        <v>626</v>
      </c>
      <c r="E201" s="394"/>
      <c r="F201" s="394"/>
      <c r="G201" s="394"/>
      <c r="H201" s="394"/>
      <c r="I201" s="394"/>
      <c r="J201" s="367">
        <f t="shared" si="69"/>
        <v>0</v>
      </c>
      <c r="K201" s="394"/>
      <c r="L201" s="394"/>
      <c r="M201" s="394"/>
      <c r="N201" s="394"/>
      <c r="O201" s="394"/>
      <c r="P201" s="394"/>
      <c r="Q201" s="367">
        <f>+J201+E201</f>
        <v>0</v>
      </c>
      <c r="R201" s="363">
        <f t="shared" si="61"/>
        <v>0</v>
      </c>
      <c r="S201" s="385">
        <f t="shared" ref="S201:S207" si="71">R202-Q202</f>
        <v>0</v>
      </c>
      <c r="T201" s="364">
        <f t="shared" si="64"/>
        <v>0</v>
      </c>
      <c r="U201" s="364"/>
      <c r="V201" s="364">
        <f t="shared" si="65"/>
        <v>0</v>
      </c>
    </row>
    <row r="202" spans="1:22" ht="31.5" hidden="1" x14ac:dyDescent="0.25">
      <c r="A202" s="369" t="s">
        <v>435</v>
      </c>
      <c r="B202" s="369" t="s">
        <v>23</v>
      </c>
      <c r="C202" s="369" t="s">
        <v>24</v>
      </c>
      <c r="D202" s="374" t="s">
        <v>937</v>
      </c>
      <c r="E202" s="394">
        <f t="shared" si="68"/>
        <v>0</v>
      </c>
      <c r="F202" s="394"/>
      <c r="G202" s="394"/>
      <c r="H202" s="394"/>
      <c r="I202" s="394"/>
      <c r="J202" s="394">
        <f t="shared" si="69"/>
        <v>0</v>
      </c>
      <c r="K202" s="448"/>
      <c r="L202" s="448"/>
      <c r="M202" s="448"/>
      <c r="N202" s="394"/>
      <c r="O202" s="394"/>
      <c r="P202" s="394"/>
      <c r="Q202" s="367">
        <f>+J202+E202</f>
        <v>0</v>
      </c>
      <c r="R202" s="363">
        <f t="shared" si="61"/>
        <v>0</v>
      </c>
      <c r="S202" s="159">
        <f t="shared" si="71"/>
        <v>0</v>
      </c>
      <c r="T202" s="364">
        <f t="shared" si="64"/>
        <v>0</v>
      </c>
      <c r="U202" s="364"/>
      <c r="V202" s="364">
        <f t="shared" si="65"/>
        <v>0</v>
      </c>
    </row>
    <row r="203" spans="1:22" ht="47.25" hidden="1" x14ac:dyDescent="0.25">
      <c r="A203" s="369" t="s">
        <v>736</v>
      </c>
      <c r="B203" s="369" t="s">
        <v>524</v>
      </c>
      <c r="C203" s="369" t="s">
        <v>525</v>
      </c>
      <c r="D203" s="374" t="s">
        <v>526</v>
      </c>
      <c r="E203" s="395">
        <f t="shared" si="68"/>
        <v>0</v>
      </c>
      <c r="F203" s="395"/>
      <c r="G203" s="395"/>
      <c r="H203" s="395"/>
      <c r="I203" s="395"/>
      <c r="J203" s="395">
        <f t="shared" si="69"/>
        <v>0</v>
      </c>
      <c r="K203" s="395"/>
      <c r="L203" s="395"/>
      <c r="M203" s="395"/>
      <c r="N203" s="395"/>
      <c r="O203" s="395"/>
      <c r="P203" s="395"/>
      <c r="Q203" s="387">
        <f t="shared" si="70"/>
        <v>0</v>
      </c>
      <c r="R203" s="363">
        <f t="shared" si="61"/>
        <v>0</v>
      </c>
      <c r="S203" s="159">
        <f t="shared" si="71"/>
        <v>0</v>
      </c>
      <c r="T203" s="364">
        <f t="shared" si="64"/>
        <v>0</v>
      </c>
      <c r="U203" s="364"/>
      <c r="V203" s="364">
        <f t="shared" si="65"/>
        <v>0</v>
      </c>
    </row>
    <row r="204" spans="1:22" ht="31.5" hidden="1" x14ac:dyDescent="0.25">
      <c r="A204" s="369" t="s">
        <v>436</v>
      </c>
      <c r="B204" s="369" t="s">
        <v>12</v>
      </c>
      <c r="C204" s="369" t="s">
        <v>13</v>
      </c>
      <c r="D204" s="374" t="s">
        <v>311</v>
      </c>
      <c r="E204" s="394">
        <f t="shared" si="68"/>
        <v>0</v>
      </c>
      <c r="F204" s="394"/>
      <c r="G204" s="394"/>
      <c r="H204" s="394"/>
      <c r="I204" s="394"/>
      <c r="J204" s="394">
        <f t="shared" si="69"/>
        <v>0</v>
      </c>
      <c r="K204" s="448"/>
      <c r="L204" s="448"/>
      <c r="M204" s="448"/>
      <c r="N204" s="394"/>
      <c r="O204" s="394"/>
      <c r="P204" s="394"/>
      <c r="Q204" s="367">
        <f t="shared" si="70"/>
        <v>0</v>
      </c>
      <c r="R204" s="363">
        <f t="shared" si="61"/>
        <v>0</v>
      </c>
      <c r="S204" s="159">
        <f t="shared" si="71"/>
        <v>0</v>
      </c>
      <c r="T204" s="364">
        <f t="shared" si="64"/>
        <v>0</v>
      </c>
      <c r="U204" s="364"/>
      <c r="V204" s="364">
        <f t="shared" si="65"/>
        <v>0</v>
      </c>
    </row>
    <row r="205" spans="1:22" ht="31.5" hidden="1" x14ac:dyDescent="0.25">
      <c r="A205" s="369" t="s">
        <v>437</v>
      </c>
      <c r="B205" s="369" t="s">
        <v>60</v>
      </c>
      <c r="C205" s="369" t="s">
        <v>101</v>
      </c>
      <c r="D205" s="374" t="s">
        <v>61</v>
      </c>
      <c r="E205" s="387">
        <f t="shared" si="68"/>
        <v>0</v>
      </c>
      <c r="F205" s="387"/>
      <c r="G205" s="387"/>
      <c r="H205" s="387"/>
      <c r="I205" s="387"/>
      <c r="J205" s="387">
        <f t="shared" si="69"/>
        <v>0</v>
      </c>
      <c r="K205" s="395"/>
      <c r="L205" s="395"/>
      <c r="M205" s="395"/>
      <c r="N205" s="395"/>
      <c r="O205" s="395"/>
      <c r="P205" s="395"/>
      <c r="Q205" s="387">
        <f t="shared" si="70"/>
        <v>0</v>
      </c>
      <c r="R205" s="363">
        <f t="shared" si="61"/>
        <v>0</v>
      </c>
      <c r="S205" s="159">
        <f t="shared" si="71"/>
        <v>0</v>
      </c>
      <c r="T205" s="364">
        <f t="shared" si="64"/>
        <v>0</v>
      </c>
      <c r="U205" s="364"/>
      <c r="V205" s="364">
        <f t="shared" si="65"/>
        <v>0</v>
      </c>
    </row>
    <row r="206" spans="1:22" s="70" customFormat="1" ht="31.5" hidden="1" x14ac:dyDescent="0.25">
      <c r="A206" s="369" t="s">
        <v>444</v>
      </c>
      <c r="B206" s="369" t="s">
        <v>342</v>
      </c>
      <c r="C206" s="369" t="s">
        <v>63</v>
      </c>
      <c r="D206" s="374" t="s">
        <v>100</v>
      </c>
      <c r="E206" s="387">
        <f t="shared" si="68"/>
        <v>0</v>
      </c>
      <c r="F206" s="387"/>
      <c r="G206" s="387"/>
      <c r="H206" s="387"/>
      <c r="I206" s="387"/>
      <c r="J206" s="387">
        <f t="shared" si="69"/>
        <v>0</v>
      </c>
      <c r="K206" s="395"/>
      <c r="L206" s="395"/>
      <c r="M206" s="395"/>
      <c r="N206" s="395"/>
      <c r="O206" s="395"/>
      <c r="P206" s="395"/>
      <c r="Q206" s="387">
        <f t="shared" si="70"/>
        <v>0</v>
      </c>
      <c r="R206" s="363">
        <f t="shared" si="61"/>
        <v>0</v>
      </c>
      <c r="S206" s="159">
        <f t="shared" si="71"/>
        <v>0</v>
      </c>
      <c r="T206" s="364">
        <f t="shared" si="64"/>
        <v>0</v>
      </c>
      <c r="U206" s="279"/>
      <c r="V206" s="364">
        <f t="shared" si="65"/>
        <v>0</v>
      </c>
    </row>
    <row r="207" spans="1:22" s="247" customFormat="1" ht="31.5" hidden="1" x14ac:dyDescent="0.25">
      <c r="A207" s="40" t="s">
        <v>438</v>
      </c>
      <c r="B207" s="40" t="s">
        <v>62</v>
      </c>
      <c r="C207" s="40" t="s">
        <v>102</v>
      </c>
      <c r="D207" s="38" t="s">
        <v>447</v>
      </c>
      <c r="E207" s="200">
        <f t="shared" si="68"/>
        <v>0</v>
      </c>
      <c r="F207" s="200"/>
      <c r="G207" s="200"/>
      <c r="H207" s="200"/>
      <c r="I207" s="200"/>
      <c r="J207" s="200"/>
      <c r="K207" s="200"/>
      <c r="L207" s="302"/>
      <c r="M207" s="302"/>
      <c r="N207" s="303"/>
      <c r="O207" s="303"/>
      <c r="P207" s="303"/>
      <c r="Q207" s="200"/>
      <c r="R207" s="363">
        <f t="shared" si="61"/>
        <v>0</v>
      </c>
      <c r="S207" s="159">
        <f t="shared" si="71"/>
        <v>0</v>
      </c>
      <c r="T207" s="364">
        <f t="shared" si="64"/>
        <v>0</v>
      </c>
      <c r="U207" s="279"/>
      <c r="V207" s="364">
        <f t="shared" si="65"/>
        <v>0</v>
      </c>
    </row>
    <row r="208" spans="1:22" s="247" customFormat="1" ht="15.75" hidden="1" x14ac:dyDescent="0.25">
      <c r="A208" s="40" t="s">
        <v>445</v>
      </c>
      <c r="B208" s="40" t="s">
        <v>371</v>
      </c>
      <c r="C208" s="40" t="s">
        <v>104</v>
      </c>
      <c r="D208" s="38" t="s">
        <v>372</v>
      </c>
      <c r="E208" s="200">
        <f t="shared" si="68"/>
        <v>0</v>
      </c>
      <c r="F208" s="200"/>
      <c r="G208" s="200"/>
      <c r="H208" s="200"/>
      <c r="I208" s="200"/>
      <c r="J208" s="200">
        <f t="shared" si="69"/>
        <v>0</v>
      </c>
      <c r="K208" s="303"/>
      <c r="L208" s="303"/>
      <c r="M208" s="303"/>
      <c r="N208" s="303"/>
      <c r="O208" s="303"/>
      <c r="P208" s="303"/>
      <c r="Q208" s="200">
        <f t="shared" si="70"/>
        <v>0</v>
      </c>
      <c r="R208" s="363">
        <f t="shared" si="61"/>
        <v>0</v>
      </c>
      <c r="S208" s="159"/>
      <c r="T208" s="364">
        <f t="shared" si="64"/>
        <v>0</v>
      </c>
      <c r="U208" s="279"/>
      <c r="V208" s="364">
        <f t="shared" si="65"/>
        <v>0</v>
      </c>
    </row>
    <row r="209" spans="1:22" s="247" customFormat="1" ht="47.25" hidden="1" x14ac:dyDescent="0.25">
      <c r="A209" s="40" t="s">
        <v>670</v>
      </c>
      <c r="B209" s="40" t="s">
        <v>64</v>
      </c>
      <c r="C209" s="40" t="s">
        <v>106</v>
      </c>
      <c r="D209" s="38" t="s">
        <v>107</v>
      </c>
      <c r="E209" s="200">
        <f t="shared" si="68"/>
        <v>0</v>
      </c>
      <c r="F209" s="200"/>
      <c r="G209" s="200"/>
      <c r="H209" s="200"/>
      <c r="I209" s="200"/>
      <c r="J209" s="200">
        <f t="shared" si="69"/>
        <v>0</v>
      </c>
      <c r="K209" s="200"/>
      <c r="L209" s="200"/>
      <c r="M209" s="200"/>
      <c r="N209" s="303"/>
      <c r="O209" s="303"/>
      <c r="P209" s="303"/>
      <c r="Q209" s="200">
        <f t="shared" si="70"/>
        <v>0</v>
      </c>
      <c r="R209" s="363">
        <f t="shared" si="61"/>
        <v>0</v>
      </c>
      <c r="S209" s="159"/>
      <c r="T209" s="364">
        <f t="shared" si="64"/>
        <v>0</v>
      </c>
      <c r="U209" s="279"/>
      <c r="V209" s="364">
        <f t="shared" si="65"/>
        <v>0</v>
      </c>
    </row>
    <row r="210" spans="1:22" s="247" customFormat="1" ht="31.5" hidden="1" x14ac:dyDescent="0.25">
      <c r="A210" s="40" t="s">
        <v>721</v>
      </c>
      <c r="B210" s="40" t="s">
        <v>344</v>
      </c>
      <c r="C210" s="40" t="s">
        <v>111</v>
      </c>
      <c r="D210" s="38" t="s">
        <v>627</v>
      </c>
      <c r="E210" s="200"/>
      <c r="F210" s="200"/>
      <c r="G210" s="200"/>
      <c r="H210" s="200"/>
      <c r="I210" s="200"/>
      <c r="J210" s="200">
        <f t="shared" si="69"/>
        <v>0</v>
      </c>
      <c r="K210" s="303"/>
      <c r="L210" s="303"/>
      <c r="M210" s="303"/>
      <c r="N210" s="303"/>
      <c r="O210" s="303"/>
      <c r="P210" s="303"/>
      <c r="Q210" s="200">
        <f>+J210+E210</f>
        <v>0</v>
      </c>
      <c r="R210" s="363">
        <f t="shared" si="61"/>
        <v>0</v>
      </c>
      <c r="S210" s="159"/>
      <c r="T210" s="364">
        <f t="shared" si="64"/>
        <v>0</v>
      </c>
      <c r="U210" s="279"/>
      <c r="V210" s="364">
        <f t="shared" si="65"/>
        <v>0</v>
      </c>
    </row>
    <row r="211" spans="1:22" s="388" customFormat="1" ht="15.75" hidden="1" x14ac:dyDescent="0.25">
      <c r="A211" s="40" t="s">
        <v>446</v>
      </c>
      <c r="B211" s="40" t="s">
        <v>108</v>
      </c>
      <c r="C211" s="40" t="s">
        <v>113</v>
      </c>
      <c r="D211" s="38" t="s">
        <v>345</v>
      </c>
      <c r="E211" s="200">
        <f t="shared" si="68"/>
        <v>0</v>
      </c>
      <c r="F211" s="200"/>
      <c r="G211" s="200"/>
      <c r="H211" s="200"/>
      <c r="I211" s="200"/>
      <c r="J211" s="200">
        <f t="shared" si="69"/>
        <v>0</v>
      </c>
      <c r="K211" s="303"/>
      <c r="L211" s="303"/>
      <c r="M211" s="303"/>
      <c r="N211" s="303"/>
      <c r="O211" s="303"/>
      <c r="P211" s="303"/>
      <c r="Q211" s="200">
        <f t="shared" si="70"/>
        <v>0</v>
      </c>
      <c r="R211" s="363">
        <f t="shared" si="61"/>
        <v>0</v>
      </c>
      <c r="S211" s="385">
        <f>R212-Q212</f>
        <v>0</v>
      </c>
      <c r="T211" s="364">
        <f t="shared" si="64"/>
        <v>0</v>
      </c>
      <c r="U211" s="364"/>
      <c r="V211" s="364">
        <f t="shared" si="65"/>
        <v>0</v>
      </c>
    </row>
    <row r="212" spans="1:22" s="388" customFormat="1" ht="63" hidden="1" x14ac:dyDescent="0.25">
      <c r="A212" s="371" t="s">
        <v>439</v>
      </c>
      <c r="B212" s="371" t="s">
        <v>137</v>
      </c>
      <c r="C212" s="371" t="s">
        <v>138</v>
      </c>
      <c r="D212" s="372" t="s">
        <v>139</v>
      </c>
      <c r="E212" s="373">
        <f t="shared" ref="E212:E221" si="72">F212+I212</f>
        <v>0</v>
      </c>
      <c r="F212" s="373"/>
      <c r="G212" s="373"/>
      <c r="H212" s="373"/>
      <c r="I212" s="373"/>
      <c r="J212" s="373">
        <f t="shared" ref="J212:J223" si="73">+K212+N212</f>
        <v>0</v>
      </c>
      <c r="K212" s="449"/>
      <c r="L212" s="449"/>
      <c r="M212" s="449"/>
      <c r="N212" s="396"/>
      <c r="O212" s="396"/>
      <c r="P212" s="396"/>
      <c r="Q212" s="373">
        <f t="shared" ref="Q212:Q223" si="74">+J212+E212</f>
        <v>0</v>
      </c>
      <c r="R212" s="363">
        <f t="shared" si="61"/>
        <v>0</v>
      </c>
      <c r="S212" s="385">
        <f>R213-Q213</f>
        <v>0</v>
      </c>
      <c r="T212" s="364">
        <f t="shared" si="64"/>
        <v>0</v>
      </c>
      <c r="U212" s="364"/>
      <c r="V212" s="364">
        <f t="shared" si="65"/>
        <v>0</v>
      </c>
    </row>
    <row r="213" spans="1:22" s="171" customFormat="1" ht="126" hidden="1" x14ac:dyDescent="0.25">
      <c r="A213" s="371" t="s">
        <v>440</v>
      </c>
      <c r="B213" s="371" t="s">
        <v>140</v>
      </c>
      <c r="C213" s="371" t="s">
        <v>141</v>
      </c>
      <c r="D213" s="372" t="s">
        <v>85</v>
      </c>
      <c r="E213" s="373">
        <f t="shared" si="72"/>
        <v>0</v>
      </c>
      <c r="F213" s="373"/>
      <c r="G213" s="373"/>
      <c r="H213" s="373"/>
      <c r="I213" s="373"/>
      <c r="J213" s="373">
        <f t="shared" si="73"/>
        <v>0</v>
      </c>
      <c r="K213" s="449"/>
      <c r="L213" s="449"/>
      <c r="M213" s="449"/>
      <c r="N213" s="396"/>
      <c r="O213" s="396"/>
      <c r="P213" s="396"/>
      <c r="Q213" s="373">
        <f t="shared" si="74"/>
        <v>0</v>
      </c>
      <c r="R213" s="363">
        <f t="shared" si="61"/>
        <v>0</v>
      </c>
      <c r="S213" s="159">
        <f>R214-Q214</f>
        <v>0</v>
      </c>
      <c r="T213" s="364">
        <f t="shared" si="64"/>
        <v>0</v>
      </c>
      <c r="U213" s="279"/>
      <c r="V213" s="364">
        <f t="shared" si="65"/>
        <v>0</v>
      </c>
    </row>
    <row r="214" spans="1:22" s="171" customFormat="1" ht="31.5" hidden="1" x14ac:dyDescent="0.25">
      <c r="A214" s="170" t="s">
        <v>441</v>
      </c>
      <c r="B214" s="170" t="s">
        <v>142</v>
      </c>
      <c r="C214" s="170" t="s">
        <v>138</v>
      </c>
      <c r="D214" s="46" t="s">
        <v>630</v>
      </c>
      <c r="E214" s="201">
        <f t="shared" si="72"/>
        <v>0</v>
      </c>
      <c r="F214" s="201"/>
      <c r="G214" s="201"/>
      <c r="H214" s="201"/>
      <c r="I214" s="201"/>
      <c r="J214" s="201">
        <f t="shared" si="73"/>
        <v>0</v>
      </c>
      <c r="K214" s="450"/>
      <c r="L214" s="450"/>
      <c r="M214" s="450"/>
      <c r="N214" s="304"/>
      <c r="O214" s="304"/>
      <c r="P214" s="304"/>
      <c r="Q214" s="201">
        <f t="shared" si="74"/>
        <v>0</v>
      </c>
      <c r="R214" s="363">
        <f t="shared" si="61"/>
        <v>0</v>
      </c>
      <c r="S214" s="159"/>
      <c r="T214" s="364">
        <f t="shared" si="64"/>
        <v>0</v>
      </c>
      <c r="U214" s="279"/>
      <c r="V214" s="364">
        <f t="shared" si="65"/>
        <v>0</v>
      </c>
    </row>
    <row r="215" spans="1:22" s="247" customFormat="1" ht="31.5" hidden="1" x14ac:dyDescent="0.25">
      <c r="A215" s="170" t="s">
        <v>811</v>
      </c>
      <c r="B215" s="170" t="s">
        <v>143</v>
      </c>
      <c r="C215" s="172" t="s">
        <v>138</v>
      </c>
      <c r="D215" s="46" t="s">
        <v>381</v>
      </c>
      <c r="E215" s="201"/>
      <c r="F215" s="201"/>
      <c r="G215" s="201"/>
      <c r="H215" s="201"/>
      <c r="I215" s="201"/>
      <c r="J215" s="201">
        <f t="shared" si="73"/>
        <v>0</v>
      </c>
      <c r="K215" s="450"/>
      <c r="L215" s="450"/>
      <c r="M215" s="450"/>
      <c r="N215" s="304"/>
      <c r="O215" s="304"/>
      <c r="P215" s="304"/>
      <c r="Q215" s="201">
        <f>+J215+E215</f>
        <v>0</v>
      </c>
      <c r="R215" s="363">
        <f t="shared" si="61"/>
        <v>0</v>
      </c>
      <c r="S215" s="159">
        <f>R216-Q216</f>
        <v>0</v>
      </c>
      <c r="T215" s="364">
        <f t="shared" si="64"/>
        <v>0</v>
      </c>
      <c r="U215" s="279"/>
      <c r="V215" s="364">
        <f t="shared" si="65"/>
        <v>0</v>
      </c>
    </row>
    <row r="216" spans="1:22" ht="47.25" hidden="1" x14ac:dyDescent="0.25">
      <c r="A216" s="170" t="s">
        <v>442</v>
      </c>
      <c r="B216" s="170" t="s">
        <v>262</v>
      </c>
      <c r="C216" s="172" t="s">
        <v>15</v>
      </c>
      <c r="D216" s="173" t="s">
        <v>67</v>
      </c>
      <c r="E216" s="198">
        <f t="shared" si="72"/>
        <v>0</v>
      </c>
      <c r="F216" s="198"/>
      <c r="G216" s="198"/>
      <c r="H216" s="198"/>
      <c r="I216" s="198"/>
      <c r="J216" s="198">
        <f t="shared" si="73"/>
        <v>0</v>
      </c>
      <c r="K216" s="204"/>
      <c r="L216" s="204"/>
      <c r="M216" s="204"/>
      <c r="N216" s="301"/>
      <c r="O216" s="301"/>
      <c r="P216" s="301"/>
      <c r="Q216" s="198">
        <f t="shared" si="74"/>
        <v>0</v>
      </c>
      <c r="R216" s="363">
        <f t="shared" si="61"/>
        <v>0</v>
      </c>
      <c r="S216" s="385">
        <f>R217-Q217</f>
        <v>0</v>
      </c>
      <c r="T216" s="364">
        <f t="shared" si="64"/>
        <v>0</v>
      </c>
      <c r="U216" s="364"/>
      <c r="V216" s="364">
        <f t="shared" si="65"/>
        <v>0</v>
      </c>
    </row>
    <row r="217" spans="1:22" s="247" customFormat="1" ht="15.75" hidden="1" x14ac:dyDescent="0.25">
      <c r="A217" s="369" t="s">
        <v>448</v>
      </c>
      <c r="B217" s="369" t="s">
        <v>222</v>
      </c>
      <c r="C217" s="369" t="s">
        <v>132</v>
      </c>
      <c r="D217" s="374" t="s">
        <v>358</v>
      </c>
      <c r="E217" s="367">
        <f t="shared" si="72"/>
        <v>0</v>
      </c>
      <c r="F217" s="367"/>
      <c r="G217" s="367"/>
      <c r="H217" s="367"/>
      <c r="I217" s="367"/>
      <c r="J217" s="198">
        <f t="shared" si="73"/>
        <v>0</v>
      </c>
      <c r="K217" s="448"/>
      <c r="L217" s="448"/>
      <c r="M217" s="448"/>
      <c r="N217" s="394"/>
      <c r="O217" s="394"/>
      <c r="P217" s="394"/>
      <c r="Q217" s="367">
        <f t="shared" si="74"/>
        <v>0</v>
      </c>
      <c r="R217" s="363">
        <f t="shared" si="61"/>
        <v>0</v>
      </c>
      <c r="S217" s="159">
        <f>R218-Q218</f>
        <v>0</v>
      </c>
      <c r="T217" s="364">
        <f t="shared" si="64"/>
        <v>0</v>
      </c>
      <c r="U217" s="279"/>
      <c r="V217" s="364">
        <f t="shared" si="65"/>
        <v>0</v>
      </c>
    </row>
    <row r="218" spans="1:22" s="247" customFormat="1" ht="15.75" hidden="1" x14ac:dyDescent="0.25">
      <c r="A218" s="40" t="s">
        <v>449</v>
      </c>
      <c r="B218" s="40" t="s">
        <v>412</v>
      </c>
      <c r="C218" s="40" t="s">
        <v>132</v>
      </c>
      <c r="D218" s="38" t="s">
        <v>413</v>
      </c>
      <c r="E218" s="198">
        <f t="shared" si="72"/>
        <v>0</v>
      </c>
      <c r="F218" s="198"/>
      <c r="G218" s="198"/>
      <c r="H218" s="198"/>
      <c r="I218" s="198"/>
      <c r="J218" s="198">
        <f t="shared" si="73"/>
        <v>0</v>
      </c>
      <c r="K218" s="451"/>
      <c r="L218" s="451"/>
      <c r="M218" s="451"/>
      <c r="N218" s="301"/>
      <c r="O218" s="301"/>
      <c r="P218" s="301"/>
      <c r="Q218" s="198">
        <f t="shared" si="74"/>
        <v>0</v>
      </c>
      <c r="R218" s="363">
        <f t="shared" si="61"/>
        <v>0</v>
      </c>
      <c r="S218" s="159"/>
      <c r="T218" s="364">
        <f t="shared" si="64"/>
        <v>0</v>
      </c>
      <c r="U218" s="279"/>
      <c r="V218" s="364">
        <f t="shared" si="65"/>
        <v>0</v>
      </c>
    </row>
    <row r="219" spans="1:22" s="247" customFormat="1" ht="31.5" hidden="1" x14ac:dyDescent="0.25">
      <c r="A219" s="40" t="s">
        <v>658</v>
      </c>
      <c r="B219" s="40" t="s">
        <v>528</v>
      </c>
      <c r="C219" s="40" t="s">
        <v>224</v>
      </c>
      <c r="D219" s="38" t="s">
        <v>659</v>
      </c>
      <c r="E219" s="198">
        <f t="shared" si="72"/>
        <v>0</v>
      </c>
      <c r="F219" s="198"/>
      <c r="G219" s="198"/>
      <c r="H219" s="198"/>
      <c r="I219" s="198"/>
      <c r="J219" s="198">
        <f t="shared" si="73"/>
        <v>0</v>
      </c>
      <c r="K219" s="204"/>
      <c r="L219" s="204"/>
      <c r="M219" s="204"/>
      <c r="N219" s="301"/>
      <c r="O219" s="301"/>
      <c r="P219" s="301"/>
      <c r="Q219" s="198">
        <f t="shared" si="74"/>
        <v>0</v>
      </c>
      <c r="R219" s="363">
        <f t="shared" si="61"/>
        <v>0</v>
      </c>
      <c r="S219" s="159"/>
      <c r="T219" s="364">
        <f t="shared" si="64"/>
        <v>0</v>
      </c>
      <c r="U219" s="279"/>
      <c r="V219" s="364">
        <f t="shared" si="65"/>
        <v>0</v>
      </c>
    </row>
    <row r="220" spans="1:22" s="392" customFormat="1" ht="15.75" hidden="1" x14ac:dyDescent="0.25">
      <c r="A220" s="40" t="s">
        <v>660</v>
      </c>
      <c r="B220" s="40" t="s">
        <v>585</v>
      </c>
      <c r="C220" s="40" t="s">
        <v>224</v>
      </c>
      <c r="D220" s="38" t="s">
        <v>661</v>
      </c>
      <c r="E220" s="198">
        <f t="shared" si="72"/>
        <v>0</v>
      </c>
      <c r="F220" s="198"/>
      <c r="G220" s="198"/>
      <c r="H220" s="198"/>
      <c r="I220" s="198"/>
      <c r="J220" s="198">
        <f t="shared" si="73"/>
        <v>0</v>
      </c>
      <c r="K220" s="204"/>
      <c r="L220" s="204"/>
      <c r="M220" s="204"/>
      <c r="N220" s="301"/>
      <c r="O220" s="301"/>
      <c r="P220" s="301"/>
      <c r="Q220" s="198">
        <f t="shared" si="74"/>
        <v>0</v>
      </c>
      <c r="R220" s="363">
        <f t="shared" si="61"/>
        <v>0</v>
      </c>
      <c r="S220" s="385">
        <f>R221-Q221</f>
        <v>0</v>
      </c>
      <c r="T220" s="364">
        <f t="shared" si="64"/>
        <v>0</v>
      </c>
      <c r="U220" s="364"/>
      <c r="V220" s="364">
        <f t="shared" si="65"/>
        <v>0</v>
      </c>
    </row>
    <row r="221" spans="1:22" s="143" customFormat="1" ht="47.25" hidden="1" x14ac:dyDescent="0.25">
      <c r="A221" s="371" t="s">
        <v>443</v>
      </c>
      <c r="B221" s="371" t="s">
        <v>271</v>
      </c>
      <c r="C221" s="371" t="s">
        <v>235</v>
      </c>
      <c r="D221" s="372" t="s">
        <v>43</v>
      </c>
      <c r="E221" s="373">
        <f t="shared" si="72"/>
        <v>0</v>
      </c>
      <c r="F221" s="373"/>
      <c r="G221" s="373"/>
      <c r="H221" s="373"/>
      <c r="I221" s="373"/>
      <c r="J221" s="373">
        <f t="shared" si="73"/>
        <v>0</v>
      </c>
      <c r="K221" s="449"/>
      <c r="L221" s="449"/>
      <c r="M221" s="449"/>
      <c r="N221" s="396"/>
      <c r="O221" s="396"/>
      <c r="P221" s="396"/>
      <c r="Q221" s="373">
        <f t="shared" si="74"/>
        <v>0</v>
      </c>
      <c r="R221" s="363">
        <f t="shared" si="61"/>
        <v>0</v>
      </c>
      <c r="S221" s="159"/>
      <c r="T221" s="364">
        <f t="shared" si="64"/>
        <v>0</v>
      </c>
      <c r="U221" s="279"/>
      <c r="V221" s="364">
        <f t="shared" si="65"/>
        <v>0</v>
      </c>
    </row>
    <row r="222" spans="1:22" s="247" customFormat="1" ht="31.5" hidden="1" x14ac:dyDescent="0.25">
      <c r="A222" s="170" t="s">
        <v>668</v>
      </c>
      <c r="B222" s="170" t="s">
        <v>197</v>
      </c>
      <c r="C222" s="170" t="s">
        <v>235</v>
      </c>
      <c r="D222" s="46" t="s">
        <v>669</v>
      </c>
      <c r="E222" s="201"/>
      <c r="F222" s="201"/>
      <c r="G222" s="201"/>
      <c r="H222" s="201"/>
      <c r="I222" s="201"/>
      <c r="J222" s="201">
        <f t="shared" si="73"/>
        <v>0</v>
      </c>
      <c r="K222" s="452"/>
      <c r="L222" s="450"/>
      <c r="M222" s="450"/>
      <c r="N222" s="304"/>
      <c r="O222" s="304"/>
      <c r="P222" s="304"/>
      <c r="Q222" s="201">
        <f t="shared" si="74"/>
        <v>0</v>
      </c>
      <c r="R222" s="363">
        <f t="shared" si="61"/>
        <v>0</v>
      </c>
      <c r="S222" s="159">
        <f>R223-Q223</f>
        <v>0</v>
      </c>
      <c r="T222" s="364">
        <f t="shared" si="64"/>
        <v>0</v>
      </c>
      <c r="U222" s="279"/>
      <c r="V222" s="364">
        <f t="shared" si="65"/>
        <v>0</v>
      </c>
    </row>
    <row r="223" spans="1:22" s="143" customFormat="1" ht="31.5" hidden="1" x14ac:dyDescent="0.25">
      <c r="A223" s="155" t="s">
        <v>594</v>
      </c>
      <c r="B223" s="155" t="s">
        <v>595</v>
      </c>
      <c r="C223" s="155" t="s">
        <v>416</v>
      </c>
      <c r="D223" s="248" t="s">
        <v>635</v>
      </c>
      <c r="E223" s="624">
        <f>F223+I223</f>
        <v>0</v>
      </c>
      <c r="F223" s="647"/>
      <c r="G223" s="624"/>
      <c r="H223" s="624"/>
      <c r="I223" s="624"/>
      <c r="J223" s="624">
        <f t="shared" si="73"/>
        <v>0</v>
      </c>
      <c r="K223" s="648"/>
      <c r="L223" s="624"/>
      <c r="M223" s="624"/>
      <c r="N223" s="647"/>
      <c r="O223" s="647"/>
      <c r="P223" s="647"/>
      <c r="Q223" s="649">
        <f t="shared" si="74"/>
        <v>0</v>
      </c>
      <c r="R223" s="363">
        <f t="shared" si="61"/>
        <v>0</v>
      </c>
      <c r="S223" s="159" t="s">
        <v>1020</v>
      </c>
      <c r="T223" s="364">
        <f t="shared" si="64"/>
        <v>0</v>
      </c>
      <c r="U223" s="580"/>
      <c r="V223" s="364">
        <f t="shared" si="65"/>
        <v>0</v>
      </c>
    </row>
    <row r="224" spans="1:22" s="143" customFormat="1" ht="37.5" x14ac:dyDescent="0.25">
      <c r="A224" s="40" t="s">
        <v>450</v>
      </c>
      <c r="B224" s="40" t="s">
        <v>451</v>
      </c>
      <c r="C224" s="40" t="s">
        <v>416</v>
      </c>
      <c r="D224" s="38" t="s">
        <v>1061</v>
      </c>
      <c r="E224" s="199">
        <f t="shared" ref="E224:E236" si="75">F224+I224</f>
        <v>0</v>
      </c>
      <c r="F224" s="199"/>
      <c r="G224" s="199"/>
      <c r="H224" s="199"/>
      <c r="I224" s="199"/>
      <c r="J224" s="199">
        <f t="shared" ref="J224:J236" si="76">+K224+N224</f>
        <v>1612500</v>
      </c>
      <c r="K224" s="445"/>
      <c r="L224" s="445"/>
      <c r="M224" s="445"/>
      <c r="N224" s="199">
        <v>1612500</v>
      </c>
      <c r="O224" s="199">
        <v>1612500</v>
      </c>
      <c r="P224" s="199">
        <v>1612500</v>
      </c>
      <c r="Q224" s="199">
        <f t="shared" ref="Q224:Q236" si="77">J224+E224</f>
        <v>1612500</v>
      </c>
      <c r="R224" s="363">
        <f t="shared" si="61"/>
        <v>1612500</v>
      </c>
      <c r="S224" s="143" t="s">
        <v>1020</v>
      </c>
      <c r="T224" s="364">
        <f t="shared" si="64"/>
        <v>-1500000</v>
      </c>
      <c r="U224" s="502"/>
      <c r="V224" s="364">
        <f>O225-N225</f>
        <v>0</v>
      </c>
    </row>
    <row r="225" spans="1:22" s="143" customFormat="1" ht="18.75" x14ac:dyDescent="0.25">
      <c r="A225" s="40" t="s">
        <v>453</v>
      </c>
      <c r="B225" s="40" t="s">
        <v>454</v>
      </c>
      <c r="C225" s="40" t="s">
        <v>416</v>
      </c>
      <c r="D225" s="38" t="s">
        <v>994</v>
      </c>
      <c r="E225" s="199">
        <f t="shared" si="75"/>
        <v>0</v>
      </c>
      <c r="F225" s="199"/>
      <c r="G225" s="199"/>
      <c r="H225" s="199"/>
      <c r="I225" s="199"/>
      <c r="J225" s="199">
        <f t="shared" si="76"/>
        <v>6700000</v>
      </c>
      <c r="K225" s="445"/>
      <c r="L225" s="445"/>
      <c r="M225" s="445"/>
      <c r="N225" s="199">
        <f>200000+6500000</f>
        <v>6700000</v>
      </c>
      <c r="O225" s="199">
        <f>200000+6500000</f>
        <v>6700000</v>
      </c>
      <c r="P225" s="199">
        <f>200000+5000000</f>
        <v>5200000</v>
      </c>
      <c r="Q225" s="199">
        <f t="shared" si="77"/>
        <v>6700000</v>
      </c>
      <c r="R225" s="363">
        <f t="shared" si="61"/>
        <v>6700000</v>
      </c>
      <c r="S225" s="143" t="s">
        <v>1046</v>
      </c>
      <c r="T225" s="364">
        <f t="shared" si="64"/>
        <v>0</v>
      </c>
      <c r="U225" s="279"/>
      <c r="V225" s="364"/>
    </row>
    <row r="226" spans="1:22" s="143" customFormat="1" ht="34.5" hidden="1" x14ac:dyDescent="0.25">
      <c r="A226" s="40" t="s">
        <v>983</v>
      </c>
      <c r="B226" s="40" t="s">
        <v>984</v>
      </c>
      <c r="C226" s="40" t="s">
        <v>416</v>
      </c>
      <c r="D226" s="437" t="s">
        <v>1062</v>
      </c>
      <c r="E226" s="198"/>
      <c r="F226" s="198"/>
      <c r="G226" s="198"/>
      <c r="H226" s="198"/>
      <c r="I226" s="198"/>
      <c r="J226" s="199">
        <f t="shared" si="76"/>
        <v>0</v>
      </c>
      <c r="K226" s="445"/>
      <c r="L226" s="445"/>
      <c r="M226" s="445"/>
      <c r="N226" s="199"/>
      <c r="O226" s="199"/>
      <c r="P226" s="199"/>
      <c r="Q226" s="471">
        <f t="shared" si="77"/>
        <v>0</v>
      </c>
      <c r="R226" s="363">
        <f t="shared" ref="R226:R289" si="78">+E226+J226</f>
        <v>0</v>
      </c>
      <c r="S226" s="143" t="s">
        <v>1018</v>
      </c>
      <c r="T226" s="364">
        <f t="shared" si="64"/>
        <v>0</v>
      </c>
      <c r="U226" s="279"/>
      <c r="V226" s="364">
        <f t="shared" si="65"/>
        <v>0</v>
      </c>
    </row>
    <row r="227" spans="1:22" s="392" customFormat="1" ht="18.75" x14ac:dyDescent="0.25">
      <c r="A227" s="40" t="s">
        <v>807</v>
      </c>
      <c r="B227" s="40" t="s">
        <v>624</v>
      </c>
      <c r="C227" s="40" t="s">
        <v>416</v>
      </c>
      <c r="D227" s="38" t="s">
        <v>1060</v>
      </c>
      <c r="E227" s="199"/>
      <c r="F227" s="199"/>
      <c r="G227" s="199"/>
      <c r="H227" s="199"/>
      <c r="I227" s="199"/>
      <c r="J227" s="199">
        <f t="shared" si="76"/>
        <v>348300</v>
      </c>
      <c r="K227" s="445"/>
      <c r="L227" s="445"/>
      <c r="M227" s="445"/>
      <c r="N227" s="199">
        <v>348300</v>
      </c>
      <c r="O227" s="199">
        <v>348300</v>
      </c>
      <c r="P227" s="199">
        <v>348300</v>
      </c>
      <c r="Q227" s="199">
        <f>J227+E227</f>
        <v>348300</v>
      </c>
      <c r="R227" s="363">
        <f t="shared" si="78"/>
        <v>348300</v>
      </c>
      <c r="S227" s="598" t="s">
        <v>1047</v>
      </c>
      <c r="T227" s="364">
        <f t="shared" si="64"/>
        <v>-3968924</v>
      </c>
      <c r="U227" s="580"/>
      <c r="V227" s="364">
        <f t="shared" si="65"/>
        <v>0</v>
      </c>
    </row>
    <row r="228" spans="1:22" s="392" customFormat="1" ht="41.25" x14ac:dyDescent="0.25">
      <c r="A228" s="369" t="s">
        <v>597</v>
      </c>
      <c r="B228" s="369" t="s">
        <v>598</v>
      </c>
      <c r="C228" s="369" t="s">
        <v>416</v>
      </c>
      <c r="D228" s="374" t="s">
        <v>1063</v>
      </c>
      <c r="E228" s="471">
        <f t="shared" si="75"/>
        <v>0</v>
      </c>
      <c r="F228" s="471"/>
      <c r="G228" s="471"/>
      <c r="H228" s="471"/>
      <c r="I228" s="471"/>
      <c r="J228" s="199">
        <f t="shared" si="76"/>
        <v>4778924</v>
      </c>
      <c r="K228" s="473"/>
      <c r="L228" s="473"/>
      <c r="M228" s="473"/>
      <c r="N228" s="471">
        <v>4778924</v>
      </c>
      <c r="O228" s="471">
        <v>4778924</v>
      </c>
      <c r="P228" s="471">
        <v>810000</v>
      </c>
      <c r="Q228" s="471">
        <f t="shared" si="77"/>
        <v>4778924</v>
      </c>
      <c r="R228" s="363">
        <f t="shared" si="78"/>
        <v>4778924</v>
      </c>
      <c r="S228" s="385" t="s">
        <v>1020</v>
      </c>
      <c r="T228" s="364">
        <f t="shared" si="64"/>
        <v>0</v>
      </c>
      <c r="U228" s="364"/>
      <c r="V228" s="364">
        <f t="shared" si="65"/>
        <v>0</v>
      </c>
    </row>
    <row r="229" spans="1:22" s="247" customFormat="1" ht="34.5" x14ac:dyDescent="0.25">
      <c r="A229" s="369" t="s">
        <v>663</v>
      </c>
      <c r="B229" s="369" t="s">
        <v>664</v>
      </c>
      <c r="C229" s="369" t="s">
        <v>416</v>
      </c>
      <c r="D229" s="729" t="s">
        <v>796</v>
      </c>
      <c r="E229" s="471">
        <f t="shared" si="75"/>
        <v>0</v>
      </c>
      <c r="F229" s="471"/>
      <c r="G229" s="471"/>
      <c r="H229" s="471"/>
      <c r="I229" s="471"/>
      <c r="J229" s="199">
        <f t="shared" si="76"/>
        <v>719200</v>
      </c>
      <c r="K229" s="473"/>
      <c r="L229" s="473"/>
      <c r="M229" s="473"/>
      <c r="N229" s="471">
        <v>719200</v>
      </c>
      <c r="O229" s="471">
        <v>719200</v>
      </c>
      <c r="P229" s="471">
        <v>719200</v>
      </c>
      <c r="Q229" s="471">
        <f t="shared" si="77"/>
        <v>719200</v>
      </c>
      <c r="R229" s="363">
        <f t="shared" si="78"/>
        <v>719200</v>
      </c>
      <c r="S229" s="599" t="s">
        <v>849</v>
      </c>
      <c r="T229" s="364">
        <f t="shared" si="64"/>
        <v>0</v>
      </c>
      <c r="U229" s="279"/>
      <c r="V229" s="364">
        <f t="shared" si="65"/>
        <v>0</v>
      </c>
    </row>
    <row r="230" spans="1:22" ht="31.5" x14ac:dyDescent="0.25">
      <c r="A230" s="40" t="s">
        <v>456</v>
      </c>
      <c r="B230" s="40" t="s">
        <v>284</v>
      </c>
      <c r="C230" s="40" t="s">
        <v>416</v>
      </c>
      <c r="D230" s="38" t="s">
        <v>419</v>
      </c>
      <c r="E230" s="199">
        <f t="shared" si="75"/>
        <v>0</v>
      </c>
      <c r="F230" s="199"/>
      <c r="G230" s="199"/>
      <c r="H230" s="199"/>
      <c r="I230" s="199"/>
      <c r="J230" s="199">
        <f t="shared" si="76"/>
        <v>109200</v>
      </c>
      <c r="K230" s="199"/>
      <c r="L230" s="199"/>
      <c r="M230" s="199"/>
      <c r="N230" s="199">
        <v>109200</v>
      </c>
      <c r="O230" s="199">
        <v>109200</v>
      </c>
      <c r="P230" s="199">
        <v>109200</v>
      </c>
      <c r="Q230" s="199">
        <f t="shared" si="77"/>
        <v>109200</v>
      </c>
      <c r="R230" s="363">
        <f t="shared" si="78"/>
        <v>109200</v>
      </c>
      <c r="S230" s="475" t="s">
        <v>849</v>
      </c>
      <c r="T230" s="364">
        <f t="shared" si="64"/>
        <v>-5724242</v>
      </c>
      <c r="U230" s="364"/>
      <c r="V230" s="364">
        <f t="shared" si="65"/>
        <v>0</v>
      </c>
    </row>
    <row r="231" spans="1:22" s="388" customFormat="1" ht="47.25" x14ac:dyDescent="0.25">
      <c r="A231" s="369" t="s">
        <v>647</v>
      </c>
      <c r="B231" s="369" t="s">
        <v>648</v>
      </c>
      <c r="C231" s="369" t="s">
        <v>226</v>
      </c>
      <c r="D231" s="397" t="s">
        <v>649</v>
      </c>
      <c r="E231" s="471">
        <f t="shared" si="75"/>
        <v>0</v>
      </c>
      <c r="F231" s="471"/>
      <c r="G231" s="471"/>
      <c r="H231" s="471"/>
      <c r="I231" s="471"/>
      <c r="J231" s="199">
        <f t="shared" si="76"/>
        <v>32619631</v>
      </c>
      <c r="K231" s="471"/>
      <c r="L231" s="471"/>
      <c r="M231" s="471"/>
      <c r="N231" s="471">
        <f>13431200+3825689+4224242+11138500</f>
        <v>32619631</v>
      </c>
      <c r="O231" s="471">
        <f>13431200+3825689+4224242+11138500</f>
        <v>32619631</v>
      </c>
      <c r="P231" s="471">
        <f>13431200+3825689+9638500</f>
        <v>26895389</v>
      </c>
      <c r="Q231" s="471">
        <f t="shared" si="77"/>
        <v>32619631</v>
      </c>
      <c r="R231" s="363">
        <f t="shared" si="78"/>
        <v>32619631</v>
      </c>
      <c r="S231" s="599" t="s">
        <v>849</v>
      </c>
      <c r="T231" s="364">
        <f t="shared" si="64"/>
        <v>0</v>
      </c>
      <c r="U231" s="364"/>
      <c r="V231" s="364">
        <f t="shared" si="65"/>
        <v>0</v>
      </c>
    </row>
    <row r="232" spans="1:22" ht="63" hidden="1" x14ac:dyDescent="0.25">
      <c r="A232" s="667" t="s">
        <v>808</v>
      </c>
      <c r="B232" s="667" t="s">
        <v>809</v>
      </c>
      <c r="C232" s="667" t="s">
        <v>226</v>
      </c>
      <c r="D232" s="706" t="s">
        <v>810</v>
      </c>
      <c r="E232" s="702"/>
      <c r="F232" s="702"/>
      <c r="G232" s="702"/>
      <c r="H232" s="702"/>
      <c r="I232" s="702"/>
      <c r="J232" s="702">
        <f t="shared" si="76"/>
        <v>0</v>
      </c>
      <c r="K232" s="707"/>
      <c r="L232" s="708"/>
      <c r="M232" s="708"/>
      <c r="N232" s="708"/>
      <c r="O232" s="708"/>
      <c r="P232" s="708"/>
      <c r="Q232" s="702">
        <f>J232+E232</f>
        <v>0</v>
      </c>
      <c r="R232" s="363">
        <f t="shared" si="78"/>
        <v>0</v>
      </c>
      <c r="S232" s="475" t="s">
        <v>849</v>
      </c>
      <c r="T232" s="364">
        <f t="shared" ref="T232:T297" si="79">P233-O233</f>
        <v>-2448719.9999999995</v>
      </c>
      <c r="U232" s="364"/>
      <c r="V232" s="364">
        <f t="shared" si="65"/>
        <v>-8979838.4800000004</v>
      </c>
    </row>
    <row r="233" spans="1:22" ht="78.75" x14ac:dyDescent="0.25">
      <c r="A233" s="369" t="s">
        <v>665</v>
      </c>
      <c r="B233" s="369" t="s">
        <v>666</v>
      </c>
      <c r="C233" s="369" t="s">
        <v>226</v>
      </c>
      <c r="D233" s="397" t="s">
        <v>667</v>
      </c>
      <c r="E233" s="471">
        <f t="shared" si="75"/>
        <v>0</v>
      </c>
      <c r="F233" s="471"/>
      <c r="G233" s="471"/>
      <c r="H233" s="471"/>
      <c r="I233" s="471"/>
      <c r="J233" s="199">
        <f t="shared" si="76"/>
        <v>14727578.17</v>
      </c>
      <c r="K233" s="471"/>
      <c r="L233" s="471"/>
      <c r="M233" s="471"/>
      <c r="N233" s="471">
        <f>3299019.69+8979838.48+2448720</f>
        <v>14727578.17</v>
      </c>
      <c r="O233" s="471">
        <f>2448720+3299019.69</f>
        <v>5747739.6899999995</v>
      </c>
      <c r="P233" s="471">
        <v>3299019.69</v>
      </c>
      <c r="Q233" s="471">
        <f t="shared" si="77"/>
        <v>14727578.17</v>
      </c>
      <c r="R233" s="363">
        <f t="shared" si="78"/>
        <v>14727578.17</v>
      </c>
      <c r="S233" s="475" t="s">
        <v>849</v>
      </c>
      <c r="T233" s="364">
        <f>P235-O235</f>
        <v>0</v>
      </c>
      <c r="U233" s="364"/>
      <c r="V233" s="364">
        <f>O235-N235</f>
        <v>0</v>
      </c>
    </row>
    <row r="234" spans="1:22" ht="63" x14ac:dyDescent="0.25">
      <c r="A234" s="369" t="s">
        <v>1028</v>
      </c>
      <c r="B234" s="369" t="s">
        <v>1029</v>
      </c>
      <c r="C234" s="369" t="s">
        <v>226</v>
      </c>
      <c r="D234" s="381" t="s">
        <v>1030</v>
      </c>
      <c r="E234" s="471">
        <f t="shared" si="75"/>
        <v>0</v>
      </c>
      <c r="F234" s="471"/>
      <c r="G234" s="471"/>
      <c r="H234" s="471"/>
      <c r="I234" s="471"/>
      <c r="J234" s="199">
        <f t="shared" si="76"/>
        <v>13066987.810000001</v>
      </c>
      <c r="K234" s="471"/>
      <c r="L234" s="471"/>
      <c r="M234" s="471"/>
      <c r="N234" s="471">
        <v>13066987.810000001</v>
      </c>
      <c r="O234" s="473">
        <v>13066987.810000001</v>
      </c>
      <c r="P234" s="471"/>
      <c r="Q234" s="471">
        <f>J234+E234</f>
        <v>13066987.810000001</v>
      </c>
      <c r="R234" s="363">
        <f t="shared" si="78"/>
        <v>13066987.810000001</v>
      </c>
      <c r="S234" s="475"/>
      <c r="T234" s="364"/>
      <c r="U234" s="364"/>
      <c r="V234" s="364"/>
    </row>
    <row r="235" spans="1:22" s="70" customFormat="1" ht="31.5" x14ac:dyDescent="0.25">
      <c r="A235" s="369" t="s">
        <v>599</v>
      </c>
      <c r="B235" s="369" t="s">
        <v>600</v>
      </c>
      <c r="C235" s="369" t="s">
        <v>226</v>
      </c>
      <c r="D235" s="397" t="s">
        <v>601</v>
      </c>
      <c r="E235" s="471">
        <f t="shared" si="75"/>
        <v>800000</v>
      </c>
      <c r="F235" s="471">
        <v>800000</v>
      </c>
      <c r="G235" s="471"/>
      <c r="H235" s="471"/>
      <c r="I235" s="471"/>
      <c r="J235" s="199">
        <f t="shared" si="76"/>
        <v>0</v>
      </c>
      <c r="K235" s="471"/>
      <c r="L235" s="471"/>
      <c r="M235" s="471"/>
      <c r="N235" s="471"/>
      <c r="O235" s="471"/>
      <c r="P235" s="471"/>
      <c r="Q235" s="471">
        <f t="shared" si="77"/>
        <v>800000</v>
      </c>
      <c r="R235" s="363">
        <f t="shared" si="78"/>
        <v>800000</v>
      </c>
      <c r="S235" s="159">
        <f>R236-Q236</f>
        <v>0</v>
      </c>
      <c r="T235" s="364">
        <f t="shared" si="79"/>
        <v>0</v>
      </c>
      <c r="U235" s="279"/>
      <c r="V235" s="364">
        <f t="shared" si="65"/>
        <v>0</v>
      </c>
    </row>
    <row r="236" spans="1:22" s="27" customFormat="1" ht="15.75" hidden="1" x14ac:dyDescent="0.25">
      <c r="A236" s="616" t="s">
        <v>458</v>
      </c>
      <c r="B236" s="616" t="s">
        <v>459</v>
      </c>
      <c r="C236" s="616" t="s">
        <v>281</v>
      </c>
      <c r="D236" s="617" t="s">
        <v>245</v>
      </c>
      <c r="E236" s="665">
        <f t="shared" si="75"/>
        <v>0</v>
      </c>
      <c r="F236" s="665"/>
      <c r="G236" s="665"/>
      <c r="H236" s="665"/>
      <c r="I236" s="665"/>
      <c r="J236" s="709">
        <f t="shared" si="76"/>
        <v>0</v>
      </c>
      <c r="K236" s="710"/>
      <c r="L236" s="711"/>
      <c r="M236" s="711"/>
      <c r="N236" s="665"/>
      <c r="O236" s="665"/>
      <c r="P236" s="665"/>
      <c r="Q236" s="709">
        <f t="shared" si="77"/>
        <v>0</v>
      </c>
      <c r="R236" s="363">
        <f t="shared" si="78"/>
        <v>0</v>
      </c>
      <c r="S236" s="159">
        <f>R237-Q237</f>
        <v>0</v>
      </c>
      <c r="T236" s="364">
        <f t="shared" si="79"/>
        <v>0</v>
      </c>
      <c r="U236" s="279"/>
      <c r="V236" s="364">
        <f t="shared" si="65"/>
        <v>0</v>
      </c>
    </row>
    <row r="237" spans="1:22" s="70" customFormat="1" ht="31.5" hidden="1" x14ac:dyDescent="0.25">
      <c r="A237" s="40" t="s">
        <v>895</v>
      </c>
      <c r="B237" s="40" t="s">
        <v>486</v>
      </c>
      <c r="C237" s="40" t="s">
        <v>282</v>
      </c>
      <c r="D237" s="38" t="s">
        <v>487</v>
      </c>
      <c r="E237" s="306">
        <f t="shared" ref="E237:E246" si="80">F237+I237</f>
        <v>0</v>
      </c>
      <c r="F237" s="306"/>
      <c r="G237" s="47"/>
      <c r="H237" s="47"/>
      <c r="I237" s="47"/>
      <c r="J237" s="47">
        <f t="shared" ref="J237:J249" si="81">+K237+N237</f>
        <v>0</v>
      </c>
      <c r="K237" s="72"/>
      <c r="L237" s="49"/>
      <c r="M237" s="49"/>
      <c r="N237" s="47"/>
      <c r="O237" s="49"/>
      <c r="P237" s="49"/>
      <c r="Q237" s="47">
        <f t="shared" ref="Q237:Q249" si="82">J237+E237</f>
        <v>0</v>
      </c>
      <c r="R237" s="363">
        <f t="shared" si="78"/>
        <v>0</v>
      </c>
      <c r="S237" s="159">
        <f>R238-Q238</f>
        <v>0</v>
      </c>
      <c r="T237" s="364">
        <f t="shared" si="79"/>
        <v>0</v>
      </c>
      <c r="U237" s="279"/>
      <c r="V237" s="364">
        <f t="shared" si="65"/>
        <v>0</v>
      </c>
    </row>
    <row r="238" spans="1:22" s="351" customFormat="1" ht="15.75" hidden="1" x14ac:dyDescent="0.25">
      <c r="A238" s="155" t="s">
        <v>896</v>
      </c>
      <c r="B238" s="155" t="s">
        <v>288</v>
      </c>
      <c r="C238" s="155" t="s">
        <v>282</v>
      </c>
      <c r="D238" s="142" t="s">
        <v>488</v>
      </c>
      <c r="E238" s="650">
        <f t="shared" si="80"/>
        <v>0</v>
      </c>
      <c r="F238" s="647"/>
      <c r="G238" s="624"/>
      <c r="H238" s="624"/>
      <c r="I238" s="624"/>
      <c r="J238" s="242">
        <f t="shared" si="81"/>
        <v>0</v>
      </c>
      <c r="K238" s="335"/>
      <c r="L238" s="286"/>
      <c r="M238" s="286"/>
      <c r="N238" s="286"/>
      <c r="O238" s="286"/>
      <c r="P238" s="286"/>
      <c r="Q238" s="242">
        <f t="shared" si="82"/>
        <v>0</v>
      </c>
      <c r="R238" s="363">
        <f t="shared" si="78"/>
        <v>0</v>
      </c>
      <c r="S238" s="475" t="s">
        <v>849</v>
      </c>
      <c r="T238" s="364">
        <f t="shared" si="79"/>
        <v>0</v>
      </c>
      <c r="U238" s="364"/>
      <c r="V238" s="364">
        <f t="shared" si="65"/>
        <v>0</v>
      </c>
    </row>
    <row r="239" spans="1:22" s="351" customFormat="1" ht="47.25" hidden="1" x14ac:dyDescent="0.25">
      <c r="A239" s="380">
        <v>1617461</v>
      </c>
      <c r="B239" s="380">
        <v>7461</v>
      </c>
      <c r="C239" s="369" t="s">
        <v>282</v>
      </c>
      <c r="D239" s="374" t="s">
        <v>610</v>
      </c>
      <c r="E239" s="306">
        <f t="shared" si="80"/>
        <v>0</v>
      </c>
      <c r="F239" s="259"/>
      <c r="G239" s="378"/>
      <c r="H239" s="378"/>
      <c r="I239" s="378"/>
      <c r="J239" s="47">
        <f t="shared" si="81"/>
        <v>0</v>
      </c>
      <c r="K239" s="403"/>
      <c r="L239" s="403"/>
      <c r="M239" s="403"/>
      <c r="N239" s="378"/>
      <c r="O239" s="403"/>
      <c r="P239" s="403"/>
      <c r="Q239" s="378">
        <f t="shared" si="82"/>
        <v>0</v>
      </c>
      <c r="R239" s="363">
        <f t="shared" si="78"/>
        <v>0</v>
      </c>
      <c r="S239" s="581" t="s">
        <v>849</v>
      </c>
      <c r="T239" s="364">
        <f t="shared" si="79"/>
        <v>0</v>
      </c>
      <c r="U239" s="364"/>
      <c r="V239" s="364">
        <f t="shared" si="65"/>
        <v>-980695111</v>
      </c>
    </row>
    <row r="240" spans="1:22" s="351" customFormat="1" ht="47.25" x14ac:dyDescent="0.25">
      <c r="A240" s="380">
        <v>1617462</v>
      </c>
      <c r="B240" s="380">
        <v>7462</v>
      </c>
      <c r="C240" s="369" t="s">
        <v>282</v>
      </c>
      <c r="D240" s="374" t="s">
        <v>619</v>
      </c>
      <c r="E240" s="982">
        <f t="shared" si="80"/>
        <v>0</v>
      </c>
      <c r="F240" s="983"/>
      <c r="G240" s="472"/>
      <c r="H240" s="472"/>
      <c r="I240" s="472"/>
      <c r="J240" s="50">
        <f t="shared" si="81"/>
        <v>1226943351.8</v>
      </c>
      <c r="K240" s="974">
        <f>190214200+56034040.8</f>
        <v>246248240.80000001</v>
      </c>
      <c r="L240" s="974"/>
      <c r="M240" s="974"/>
      <c r="N240" s="472">
        <f>760856600+219838511</f>
        <v>980695111</v>
      </c>
      <c r="O240" s="974"/>
      <c r="P240" s="974"/>
      <c r="Q240" s="472">
        <f t="shared" si="82"/>
        <v>1226943351.8</v>
      </c>
      <c r="R240" s="363">
        <f t="shared" si="78"/>
        <v>1226943351.8</v>
      </c>
      <c r="S240" s="581" t="s">
        <v>849</v>
      </c>
      <c r="T240" s="583">
        <f t="shared" si="79"/>
        <v>-430000</v>
      </c>
      <c r="U240" s="364"/>
      <c r="V240" s="364">
        <f>O241-N241</f>
        <v>0</v>
      </c>
    </row>
    <row r="241" spans="1:22" s="174" customFormat="1" ht="63" x14ac:dyDescent="0.25">
      <c r="A241" s="380">
        <v>1617463</v>
      </c>
      <c r="B241" s="380">
        <v>7463</v>
      </c>
      <c r="C241" s="369" t="s">
        <v>282</v>
      </c>
      <c r="D241" s="374" t="s">
        <v>948</v>
      </c>
      <c r="E241" s="982">
        <f t="shared" si="80"/>
        <v>3270620</v>
      </c>
      <c r="F241" s="983">
        <f>1635310+1635310</f>
        <v>3270620</v>
      </c>
      <c r="G241" s="472"/>
      <c r="H241" s="472"/>
      <c r="I241" s="472"/>
      <c r="J241" s="50">
        <f t="shared" si="81"/>
        <v>430000</v>
      </c>
      <c r="K241" s="974"/>
      <c r="L241" s="974"/>
      <c r="M241" s="974"/>
      <c r="N241" s="472">
        <f>800000-800000+430000</f>
        <v>430000</v>
      </c>
      <c r="O241" s="472">
        <f>800000-800000+430000</f>
        <v>430000</v>
      </c>
      <c r="P241" s="974"/>
      <c r="Q241" s="50">
        <f t="shared" si="82"/>
        <v>3700620</v>
      </c>
      <c r="R241" s="363">
        <f t="shared" si="78"/>
        <v>3700620</v>
      </c>
      <c r="S241" s="582" t="s">
        <v>849</v>
      </c>
      <c r="T241" s="364">
        <f t="shared" si="79"/>
        <v>0</v>
      </c>
      <c r="U241" s="364"/>
      <c r="V241" s="364">
        <f t="shared" ref="V241:V247" si="83">O242-N242</f>
        <v>-3007928.25</v>
      </c>
    </row>
    <row r="242" spans="1:22" ht="126" x14ac:dyDescent="0.25">
      <c r="A242" s="36">
        <v>1617464</v>
      </c>
      <c r="B242" s="36">
        <v>7464</v>
      </c>
      <c r="C242" s="40" t="s">
        <v>282</v>
      </c>
      <c r="D242" s="38" t="s">
        <v>710</v>
      </c>
      <c r="E242" s="982">
        <f t="shared" si="80"/>
        <v>0</v>
      </c>
      <c r="F242" s="982"/>
      <c r="G242" s="50"/>
      <c r="H242" s="50"/>
      <c r="I242" s="50"/>
      <c r="J242" s="50">
        <f t="shared" si="81"/>
        <v>3007928.25</v>
      </c>
      <c r="K242" s="470"/>
      <c r="L242" s="470"/>
      <c r="M242" s="470"/>
      <c r="N242" s="50">
        <v>3007928.25</v>
      </c>
      <c r="O242" s="470"/>
      <c r="P242" s="470"/>
      <c r="Q242" s="50">
        <f t="shared" si="82"/>
        <v>3007928.25</v>
      </c>
      <c r="R242" s="363">
        <f t="shared" si="78"/>
        <v>3007928.25</v>
      </c>
      <c r="S242" s="581" t="s">
        <v>849</v>
      </c>
      <c r="T242" s="364">
        <f t="shared" si="79"/>
        <v>0</v>
      </c>
      <c r="U242" s="364"/>
      <c r="V242" s="364">
        <f t="shared" si="83"/>
        <v>0</v>
      </c>
    </row>
    <row r="243" spans="1:22" s="70" customFormat="1" ht="15.75" hidden="1" x14ac:dyDescent="0.25">
      <c r="A243" s="369" t="s">
        <v>602</v>
      </c>
      <c r="B243" s="369" t="s">
        <v>603</v>
      </c>
      <c r="C243" s="369" t="s">
        <v>592</v>
      </c>
      <c r="D243" s="397" t="s">
        <v>604</v>
      </c>
      <c r="E243" s="306">
        <f t="shared" si="80"/>
        <v>0</v>
      </c>
      <c r="F243" s="367"/>
      <c r="G243" s="367"/>
      <c r="H243" s="367"/>
      <c r="I243" s="367"/>
      <c r="J243" s="198">
        <f>+K243+N243</f>
        <v>0</v>
      </c>
      <c r="K243" s="367"/>
      <c r="L243" s="367"/>
      <c r="M243" s="367"/>
      <c r="N243" s="367"/>
      <c r="O243" s="367"/>
      <c r="P243" s="367"/>
      <c r="Q243" s="367">
        <f t="shared" si="82"/>
        <v>0</v>
      </c>
      <c r="R243" s="363">
        <f t="shared" si="78"/>
        <v>0</v>
      </c>
      <c r="S243" s="582"/>
      <c r="T243" s="364">
        <f t="shared" si="79"/>
        <v>0</v>
      </c>
      <c r="U243" s="364"/>
      <c r="V243" s="364">
        <f t="shared" si="83"/>
        <v>0</v>
      </c>
    </row>
    <row r="244" spans="1:22" s="143" customFormat="1" ht="31.5" hidden="1" x14ac:dyDescent="0.25">
      <c r="A244" s="615" t="s">
        <v>848</v>
      </c>
      <c r="B244" s="615" t="s">
        <v>477</v>
      </c>
      <c r="C244" s="615" t="s">
        <v>226</v>
      </c>
      <c r="D244" s="618" t="s">
        <v>123</v>
      </c>
      <c r="E244" s="712">
        <f t="shared" si="80"/>
        <v>0</v>
      </c>
      <c r="F244" s="655"/>
      <c r="G244" s="655"/>
      <c r="H244" s="655"/>
      <c r="I244" s="655"/>
      <c r="J244" s="658">
        <f t="shared" si="81"/>
        <v>0</v>
      </c>
      <c r="K244" s="713"/>
      <c r="L244" s="714"/>
      <c r="M244" s="714"/>
      <c r="N244" s="655"/>
      <c r="O244" s="655"/>
      <c r="P244" s="655"/>
      <c r="Q244" s="658">
        <f t="shared" si="82"/>
        <v>0</v>
      </c>
      <c r="R244" s="363">
        <f t="shared" si="78"/>
        <v>0</v>
      </c>
      <c r="S244" s="582" t="s">
        <v>849</v>
      </c>
      <c r="T244" s="364">
        <f t="shared" si="79"/>
        <v>0</v>
      </c>
      <c r="U244" s="364"/>
      <c r="V244" s="364">
        <f t="shared" si="83"/>
        <v>-2029600</v>
      </c>
    </row>
    <row r="245" spans="1:22" s="552" customFormat="1" ht="31.5" x14ac:dyDescent="0.25">
      <c r="A245" s="40" t="s">
        <v>457</v>
      </c>
      <c r="B245" s="40" t="s">
        <v>301</v>
      </c>
      <c r="C245" s="40" t="s">
        <v>10</v>
      </c>
      <c r="D245" s="38" t="s">
        <v>77</v>
      </c>
      <c r="E245" s="199">
        <f t="shared" si="80"/>
        <v>0</v>
      </c>
      <c r="F245" s="199"/>
      <c r="G245" s="199"/>
      <c r="H245" s="199"/>
      <c r="I245" s="199"/>
      <c r="J245" s="199">
        <f t="shared" si="81"/>
        <v>2029600</v>
      </c>
      <c r="K245" s="199"/>
      <c r="L245" s="199"/>
      <c r="M245" s="199"/>
      <c r="N245" s="199">
        <v>2029600</v>
      </c>
      <c r="O245" s="199"/>
      <c r="P245" s="199"/>
      <c r="Q245" s="199">
        <f t="shared" si="82"/>
        <v>2029600</v>
      </c>
      <c r="R245" s="363">
        <f t="shared" si="78"/>
        <v>2029600</v>
      </c>
      <c r="S245" s="581">
        <f>R246-Q246</f>
        <v>0</v>
      </c>
      <c r="T245" s="364">
        <f t="shared" si="79"/>
        <v>0</v>
      </c>
      <c r="U245" s="364"/>
      <c r="V245" s="364">
        <f t="shared" si="83"/>
        <v>0</v>
      </c>
    </row>
    <row r="246" spans="1:22" s="283" customFormat="1" ht="15.75" hidden="1" x14ac:dyDescent="0.25">
      <c r="A246" s="651" t="s">
        <v>460</v>
      </c>
      <c r="B246" s="651" t="s">
        <v>461</v>
      </c>
      <c r="C246" s="651" t="s">
        <v>29</v>
      </c>
      <c r="D246" s="664" t="s">
        <v>78</v>
      </c>
      <c r="E246" s="715">
        <f t="shared" si="80"/>
        <v>0</v>
      </c>
      <c r="F246" s="715"/>
      <c r="G246" s="715"/>
      <c r="H246" s="715"/>
      <c r="I246" s="715"/>
      <c r="J246" s="716">
        <f t="shared" si="81"/>
        <v>0</v>
      </c>
      <c r="K246" s="717"/>
      <c r="L246" s="715"/>
      <c r="M246" s="715"/>
      <c r="N246" s="715">
        <f>3000000-3000000</f>
        <v>0</v>
      </c>
      <c r="O246" s="715"/>
      <c r="P246" s="715"/>
      <c r="Q246" s="653">
        <f t="shared" si="82"/>
        <v>0</v>
      </c>
      <c r="R246" s="363">
        <f t="shared" si="78"/>
        <v>0</v>
      </c>
      <c r="S246" s="582" t="s">
        <v>1018</v>
      </c>
      <c r="T246" s="364">
        <f t="shared" si="79"/>
        <v>0</v>
      </c>
      <c r="U246" s="364"/>
      <c r="V246" s="364">
        <f t="shared" si="83"/>
        <v>0</v>
      </c>
    </row>
    <row r="247" spans="1:22" s="27" customFormat="1" ht="31.5" hidden="1" x14ac:dyDescent="0.25">
      <c r="A247" s="36">
        <v>1618313</v>
      </c>
      <c r="B247" s="36">
        <v>8313</v>
      </c>
      <c r="C247" s="40" t="s">
        <v>286</v>
      </c>
      <c r="D247" s="38" t="s">
        <v>163</v>
      </c>
      <c r="E247" s="306">
        <f>+F247+I247</f>
        <v>0</v>
      </c>
      <c r="F247" s="306"/>
      <c r="G247" s="306"/>
      <c r="H247" s="306"/>
      <c r="I247" s="306"/>
      <c r="J247" s="198">
        <f t="shared" si="81"/>
        <v>0</v>
      </c>
      <c r="K247" s="49"/>
      <c r="L247" s="49"/>
      <c r="M247" s="49"/>
      <c r="N247" s="49"/>
      <c r="O247" s="49"/>
      <c r="P247" s="49"/>
      <c r="Q247" s="198">
        <f t="shared" si="82"/>
        <v>0</v>
      </c>
      <c r="R247" s="363">
        <f t="shared" si="78"/>
        <v>0</v>
      </c>
      <c r="S247" s="582">
        <f>R248-Q248</f>
        <v>0</v>
      </c>
      <c r="T247" s="364">
        <f t="shared" si="79"/>
        <v>0</v>
      </c>
      <c r="U247" s="364"/>
      <c r="V247" s="364">
        <f t="shared" si="83"/>
        <v>0</v>
      </c>
    </row>
    <row r="248" spans="1:22" ht="31.5" hidden="1" x14ac:dyDescent="0.25">
      <c r="A248" s="718">
        <v>1618330</v>
      </c>
      <c r="B248" s="718">
        <v>8330</v>
      </c>
      <c r="C248" s="615" t="s">
        <v>287</v>
      </c>
      <c r="D248" s="618" t="s">
        <v>462</v>
      </c>
      <c r="E248" s="660">
        <f>+F248+I248</f>
        <v>0</v>
      </c>
      <c r="F248" s="660"/>
      <c r="G248" s="660"/>
      <c r="H248" s="660"/>
      <c r="I248" s="660"/>
      <c r="J248" s="655">
        <f t="shared" si="81"/>
        <v>0</v>
      </c>
      <c r="K248" s="719"/>
      <c r="L248" s="720"/>
      <c r="M248" s="720"/>
      <c r="N248" s="720"/>
      <c r="O248" s="720"/>
      <c r="P248" s="720"/>
      <c r="Q248" s="655">
        <f t="shared" si="82"/>
        <v>0</v>
      </c>
      <c r="R248" s="363">
        <f t="shared" si="78"/>
        <v>0</v>
      </c>
      <c r="S248" s="581" t="s">
        <v>1018</v>
      </c>
      <c r="T248" s="364">
        <f t="shared" si="79"/>
        <v>0</v>
      </c>
      <c r="U248" s="364"/>
      <c r="V248" s="364">
        <f t="shared" ref="V248:V300" si="84">O249-N249</f>
        <v>0</v>
      </c>
    </row>
    <row r="249" spans="1:22" s="386" customFormat="1" ht="126" hidden="1" x14ac:dyDescent="0.25">
      <c r="A249" s="369" t="s">
        <v>892</v>
      </c>
      <c r="B249" s="369" t="s">
        <v>506</v>
      </c>
      <c r="C249" s="369" t="s">
        <v>11</v>
      </c>
      <c r="D249" s="374" t="s">
        <v>671</v>
      </c>
      <c r="E249" s="551">
        <f>F249+I249</f>
        <v>0</v>
      </c>
      <c r="F249" s="259"/>
      <c r="G249" s="367"/>
      <c r="H249" s="367"/>
      <c r="I249" s="367"/>
      <c r="J249" s="50">
        <f t="shared" si="81"/>
        <v>0</v>
      </c>
      <c r="K249" s="473"/>
      <c r="L249" s="473"/>
      <c r="M249" s="473"/>
      <c r="N249" s="473"/>
      <c r="O249" s="473"/>
      <c r="P249" s="473"/>
      <c r="Q249" s="472">
        <f t="shared" si="82"/>
        <v>0</v>
      </c>
      <c r="R249" s="363">
        <f t="shared" si="78"/>
        <v>0</v>
      </c>
      <c r="S249" s="385">
        <f>R250-Q250</f>
        <v>0</v>
      </c>
      <c r="T249" s="364">
        <f t="shared" si="79"/>
        <v>0</v>
      </c>
      <c r="U249" s="364"/>
      <c r="V249" s="364">
        <f t="shared" si="84"/>
        <v>0</v>
      </c>
    </row>
    <row r="250" spans="1:22" s="386" customFormat="1" ht="63" x14ac:dyDescent="0.25">
      <c r="A250" s="384" t="s">
        <v>463</v>
      </c>
      <c r="B250" s="384"/>
      <c r="C250" s="384"/>
      <c r="D250" s="376" t="s">
        <v>46</v>
      </c>
      <c r="E250" s="977">
        <f>+E254+E253+E252+E255</f>
        <v>1300000</v>
      </c>
      <c r="F250" s="977">
        <f t="shared" ref="F250:Q250" si="85">+F254+F253+F252+F255</f>
        <v>1300000</v>
      </c>
      <c r="G250" s="977">
        <f t="shared" si="85"/>
        <v>0</v>
      </c>
      <c r="H250" s="977">
        <f t="shared" si="85"/>
        <v>31000</v>
      </c>
      <c r="I250" s="977">
        <f t="shared" si="85"/>
        <v>0</v>
      </c>
      <c r="J250" s="977">
        <f t="shared" si="85"/>
        <v>0</v>
      </c>
      <c r="K250" s="977">
        <f t="shared" si="85"/>
        <v>0</v>
      </c>
      <c r="L250" s="977">
        <f t="shared" si="85"/>
        <v>0</v>
      </c>
      <c r="M250" s="977">
        <f t="shared" si="85"/>
        <v>0</v>
      </c>
      <c r="N250" s="977">
        <f t="shared" si="85"/>
        <v>0</v>
      </c>
      <c r="O250" s="977">
        <f t="shared" si="85"/>
        <v>0</v>
      </c>
      <c r="P250" s="977">
        <f t="shared" si="85"/>
        <v>0</v>
      </c>
      <c r="Q250" s="977">
        <f t="shared" si="85"/>
        <v>1300000</v>
      </c>
      <c r="R250" s="363">
        <f t="shared" si="78"/>
        <v>1300000</v>
      </c>
      <c r="S250" s="385">
        <f>R251-Q251</f>
        <v>0</v>
      </c>
      <c r="T250" s="364">
        <f t="shared" si="79"/>
        <v>0</v>
      </c>
      <c r="U250" s="364"/>
      <c r="V250" s="364">
        <f t="shared" si="84"/>
        <v>0</v>
      </c>
    </row>
    <row r="251" spans="1:22" ht="63" x14ac:dyDescent="0.25">
      <c r="A251" s="384" t="s">
        <v>464</v>
      </c>
      <c r="B251" s="384"/>
      <c r="C251" s="384"/>
      <c r="D251" s="376" t="s">
        <v>46</v>
      </c>
      <c r="E251" s="977">
        <f>SUM(E252:E255)</f>
        <v>1300000</v>
      </c>
      <c r="F251" s="977">
        <f t="shared" ref="F251:Q251" si="86">SUM(F252:F255)</f>
        <v>1300000</v>
      </c>
      <c r="G251" s="977">
        <f t="shared" si="86"/>
        <v>0</v>
      </c>
      <c r="H251" s="977">
        <f t="shared" si="86"/>
        <v>31000</v>
      </c>
      <c r="I251" s="977">
        <f t="shared" si="86"/>
        <v>0</v>
      </c>
      <c r="J251" s="977">
        <f t="shared" si="86"/>
        <v>0</v>
      </c>
      <c r="K251" s="977">
        <f t="shared" si="86"/>
        <v>0</v>
      </c>
      <c r="L251" s="977">
        <f t="shared" si="86"/>
        <v>0</v>
      </c>
      <c r="M251" s="977">
        <f t="shared" si="86"/>
        <v>0</v>
      </c>
      <c r="N251" s="977">
        <f t="shared" si="86"/>
        <v>0</v>
      </c>
      <c r="O251" s="977">
        <f t="shared" si="86"/>
        <v>0</v>
      </c>
      <c r="P251" s="977">
        <f t="shared" si="86"/>
        <v>0</v>
      </c>
      <c r="Q251" s="977">
        <f t="shared" si="86"/>
        <v>1300000</v>
      </c>
      <c r="R251" s="363">
        <f t="shared" si="78"/>
        <v>1300000</v>
      </c>
      <c r="S251" s="385">
        <f>R252-Q252</f>
        <v>0</v>
      </c>
      <c r="T251" s="364">
        <f t="shared" si="79"/>
        <v>0</v>
      </c>
      <c r="U251" s="364"/>
      <c r="V251" s="364">
        <f t="shared" si="84"/>
        <v>0</v>
      </c>
    </row>
    <row r="252" spans="1:22" s="175" customFormat="1" ht="31.5" x14ac:dyDescent="0.25">
      <c r="A252" s="369" t="s">
        <v>605</v>
      </c>
      <c r="B252" s="369" t="s">
        <v>11</v>
      </c>
      <c r="C252" s="369" t="s">
        <v>14</v>
      </c>
      <c r="D252" s="370" t="s">
        <v>307</v>
      </c>
      <c r="E252" s="471">
        <f>F252+I252</f>
        <v>1300000</v>
      </c>
      <c r="F252" s="471">
        <v>1300000</v>
      </c>
      <c r="G252" s="471"/>
      <c r="H252" s="471">
        <v>31000</v>
      </c>
      <c r="I252" s="471"/>
      <c r="J252" s="471">
        <f>+K252+N252</f>
        <v>0</v>
      </c>
      <c r="K252" s="471"/>
      <c r="L252" s="471"/>
      <c r="M252" s="471"/>
      <c r="N252" s="471"/>
      <c r="O252" s="471"/>
      <c r="P252" s="471"/>
      <c r="Q252" s="471">
        <f>+J252+E252</f>
        <v>1300000</v>
      </c>
      <c r="R252" s="363">
        <f t="shared" si="78"/>
        <v>1300000</v>
      </c>
      <c r="S252" s="159">
        <f>R253-Q253</f>
        <v>0</v>
      </c>
      <c r="T252" s="364">
        <f t="shared" si="79"/>
        <v>0</v>
      </c>
      <c r="U252" s="279"/>
      <c r="V252" s="364">
        <f t="shared" si="84"/>
        <v>0</v>
      </c>
    </row>
    <row r="253" spans="1:22" s="175" customFormat="1" ht="63" hidden="1" x14ac:dyDescent="0.25">
      <c r="A253" s="689" t="s">
        <v>465</v>
      </c>
      <c r="B253" s="689" t="s">
        <v>466</v>
      </c>
      <c r="C253" s="689" t="s">
        <v>136</v>
      </c>
      <c r="D253" s="662" t="s">
        <v>633</v>
      </c>
      <c r="E253" s="663">
        <f>F253+I253</f>
        <v>0</v>
      </c>
      <c r="F253" s="709"/>
      <c r="G253" s="709"/>
      <c r="H253" s="709"/>
      <c r="I253" s="709"/>
      <c r="J253" s="663">
        <f>+K253+N253</f>
        <v>0</v>
      </c>
      <c r="K253" s="709"/>
      <c r="L253" s="709"/>
      <c r="M253" s="709"/>
      <c r="N253" s="709"/>
      <c r="O253" s="709"/>
      <c r="P253" s="709"/>
      <c r="Q253" s="663">
        <f>+J253+E253</f>
        <v>0</v>
      </c>
      <c r="R253" s="363">
        <f t="shared" si="78"/>
        <v>0</v>
      </c>
      <c r="S253" s="159">
        <f>R254-Q254</f>
        <v>0</v>
      </c>
      <c r="T253" s="364">
        <f t="shared" si="79"/>
        <v>0</v>
      </c>
      <c r="U253" s="279"/>
      <c r="V253" s="364">
        <f t="shared" si="84"/>
        <v>0</v>
      </c>
    </row>
    <row r="254" spans="1:22" s="175" customFormat="1" ht="31.5" hidden="1" x14ac:dyDescent="0.25">
      <c r="A254" s="170" t="s">
        <v>622</v>
      </c>
      <c r="B254" s="170" t="s">
        <v>623</v>
      </c>
      <c r="C254" s="170" t="s">
        <v>9</v>
      </c>
      <c r="D254" s="46" t="s">
        <v>295</v>
      </c>
      <c r="E254" s="367">
        <f>F254+I254</f>
        <v>0</v>
      </c>
      <c r="F254" s="240"/>
      <c r="G254" s="48"/>
      <c r="H254" s="48"/>
      <c r="I254" s="201"/>
      <c r="J254" s="367">
        <f>+K254+N254</f>
        <v>0</v>
      </c>
      <c r="K254" s="201"/>
      <c r="L254" s="201"/>
      <c r="M254" s="201"/>
      <c r="N254" s="201"/>
      <c r="O254" s="201"/>
      <c r="P254" s="201"/>
      <c r="Q254" s="367">
        <f>+J254+E254</f>
        <v>0</v>
      </c>
      <c r="R254" s="363">
        <f t="shared" si="78"/>
        <v>0</v>
      </c>
      <c r="S254" s="159"/>
      <c r="T254" s="364">
        <f t="shared" si="79"/>
        <v>0</v>
      </c>
      <c r="U254" s="279"/>
      <c r="V254" s="364">
        <f t="shared" si="84"/>
        <v>0</v>
      </c>
    </row>
    <row r="255" spans="1:22" s="167" customFormat="1" ht="31.5" hidden="1" x14ac:dyDescent="0.25">
      <c r="A255" s="170" t="s">
        <v>850</v>
      </c>
      <c r="B255" s="170" t="s">
        <v>477</v>
      </c>
      <c r="C255" s="170" t="s">
        <v>226</v>
      </c>
      <c r="D255" s="474" t="s">
        <v>123</v>
      </c>
      <c r="E255" s="367">
        <f>F255+I255</f>
        <v>0</v>
      </c>
      <c r="F255" s="240"/>
      <c r="G255" s="48"/>
      <c r="H255" s="48"/>
      <c r="I255" s="201"/>
      <c r="J255" s="367">
        <f>+K255+N255</f>
        <v>0</v>
      </c>
      <c r="K255" s="201"/>
      <c r="L255" s="201"/>
      <c r="M255" s="201"/>
      <c r="N255" s="201"/>
      <c r="O255" s="201"/>
      <c r="P255" s="201"/>
      <c r="Q255" s="367">
        <f>+J255+E255</f>
        <v>0</v>
      </c>
      <c r="R255" s="363">
        <f t="shared" si="78"/>
        <v>0</v>
      </c>
      <c r="S255" s="159">
        <f>R256-Q256</f>
        <v>0</v>
      </c>
      <c r="T255" s="364">
        <f t="shared" si="79"/>
        <v>0</v>
      </c>
      <c r="U255" s="279"/>
      <c r="V255" s="364">
        <f t="shared" si="84"/>
        <v>0</v>
      </c>
    </row>
    <row r="256" spans="1:22" s="165" customFormat="1" ht="47.25" hidden="1" x14ac:dyDescent="0.25">
      <c r="A256" s="162" t="s">
        <v>146</v>
      </c>
      <c r="B256" s="162"/>
      <c r="C256" s="162"/>
      <c r="D256" s="161" t="s">
        <v>45</v>
      </c>
      <c r="E256" s="192">
        <f>SUBTOTAL(9,E258:E259)</f>
        <v>0</v>
      </c>
      <c r="F256" s="192">
        <f t="shared" ref="F256:P256" si="87">SUBTOTAL(9,F258:F259)</f>
        <v>0</v>
      </c>
      <c r="G256" s="192">
        <f t="shared" si="87"/>
        <v>0</v>
      </c>
      <c r="H256" s="192">
        <f t="shared" si="87"/>
        <v>0</v>
      </c>
      <c r="I256" s="192">
        <f t="shared" si="87"/>
        <v>0</v>
      </c>
      <c r="J256" s="192">
        <f t="shared" si="87"/>
        <v>0</v>
      </c>
      <c r="K256" s="192">
        <f t="shared" si="87"/>
        <v>0</v>
      </c>
      <c r="L256" s="192">
        <f t="shared" si="87"/>
        <v>0</v>
      </c>
      <c r="M256" s="192">
        <f t="shared" si="87"/>
        <v>0</v>
      </c>
      <c r="N256" s="192">
        <f t="shared" si="87"/>
        <v>0</v>
      </c>
      <c r="O256" s="192">
        <f t="shared" si="87"/>
        <v>0</v>
      </c>
      <c r="P256" s="192">
        <f t="shared" si="87"/>
        <v>0</v>
      </c>
      <c r="Q256" s="192">
        <f>SUBTOTAL(9,Q258:Q259)</f>
        <v>0</v>
      </c>
      <c r="R256" s="363">
        <f t="shared" si="78"/>
        <v>0</v>
      </c>
      <c r="S256" s="159">
        <f>R257-Q257</f>
        <v>0</v>
      </c>
      <c r="T256" s="364">
        <f t="shared" si="79"/>
        <v>0</v>
      </c>
      <c r="U256" s="279"/>
      <c r="V256" s="364">
        <f t="shared" si="84"/>
        <v>0</v>
      </c>
    </row>
    <row r="257" spans="1:22" s="27" customFormat="1" ht="47.25" hidden="1" x14ac:dyDescent="0.25">
      <c r="A257" s="162" t="s">
        <v>147</v>
      </c>
      <c r="B257" s="164"/>
      <c r="C257" s="164"/>
      <c r="D257" s="161" t="s">
        <v>45</v>
      </c>
      <c r="E257" s="192">
        <f>E258+E259</f>
        <v>0</v>
      </c>
      <c r="F257" s="192">
        <f t="shared" ref="F257:P257" si="88">F258+F259</f>
        <v>0</v>
      </c>
      <c r="G257" s="192">
        <f t="shared" si="88"/>
        <v>0</v>
      </c>
      <c r="H257" s="192">
        <f t="shared" si="88"/>
        <v>0</v>
      </c>
      <c r="I257" s="192">
        <f t="shared" si="88"/>
        <v>0</v>
      </c>
      <c r="J257" s="192">
        <f t="shared" si="88"/>
        <v>0</v>
      </c>
      <c r="K257" s="192">
        <f t="shared" si="88"/>
        <v>0</v>
      </c>
      <c r="L257" s="192">
        <f t="shared" si="88"/>
        <v>0</v>
      </c>
      <c r="M257" s="192">
        <f t="shared" si="88"/>
        <v>0</v>
      </c>
      <c r="N257" s="192">
        <f t="shared" si="88"/>
        <v>0</v>
      </c>
      <c r="O257" s="192">
        <f t="shared" si="88"/>
        <v>0</v>
      </c>
      <c r="P257" s="192">
        <f t="shared" si="88"/>
        <v>0</v>
      </c>
      <c r="Q257" s="192">
        <f>Q258+Q259</f>
        <v>0</v>
      </c>
      <c r="R257" s="363">
        <f t="shared" si="78"/>
        <v>0</v>
      </c>
      <c r="S257" s="159">
        <f>R258-Q258</f>
        <v>0</v>
      </c>
      <c r="T257" s="364">
        <f t="shared" si="79"/>
        <v>0</v>
      </c>
      <c r="U257" s="279"/>
      <c r="V257" s="364">
        <f t="shared" si="84"/>
        <v>0</v>
      </c>
    </row>
    <row r="258" spans="1:22" s="70" customFormat="1" ht="31.5" hidden="1" x14ac:dyDescent="0.25">
      <c r="A258" s="40" t="s">
        <v>467</v>
      </c>
      <c r="B258" s="40" t="s">
        <v>468</v>
      </c>
      <c r="C258" s="40" t="s">
        <v>283</v>
      </c>
      <c r="D258" s="38" t="s">
        <v>469</v>
      </c>
      <c r="E258" s="198"/>
      <c r="F258" s="198"/>
      <c r="G258" s="198"/>
      <c r="H258" s="198"/>
      <c r="I258" s="211"/>
      <c r="J258" s="198">
        <f>+K258+N258</f>
        <v>0</v>
      </c>
      <c r="K258" s="210"/>
      <c r="L258" s="204"/>
      <c r="M258" s="204"/>
      <c r="N258" s="198"/>
      <c r="O258" s="204"/>
      <c r="P258" s="204"/>
      <c r="Q258" s="198">
        <f>+J258+E258</f>
        <v>0</v>
      </c>
      <c r="R258" s="363">
        <f t="shared" si="78"/>
        <v>0</v>
      </c>
      <c r="S258" s="159">
        <f t="shared" ref="S258:S299" si="89">R259-Q259</f>
        <v>0</v>
      </c>
      <c r="T258" s="364">
        <f t="shared" si="79"/>
        <v>0</v>
      </c>
      <c r="U258" s="279"/>
      <c r="V258" s="364">
        <f t="shared" si="84"/>
        <v>0</v>
      </c>
    </row>
    <row r="259" spans="1:22" s="386" customFormat="1" ht="31.5" hidden="1" x14ac:dyDescent="0.25">
      <c r="A259" s="155" t="s">
        <v>470</v>
      </c>
      <c r="B259" s="155" t="s">
        <v>471</v>
      </c>
      <c r="C259" s="155" t="s">
        <v>283</v>
      </c>
      <c r="D259" s="142" t="s">
        <v>472</v>
      </c>
      <c r="E259" s="624">
        <f>F259+I259</f>
        <v>0</v>
      </c>
      <c r="F259" s="624"/>
      <c r="G259" s="624"/>
      <c r="H259" s="624"/>
      <c r="I259" s="624"/>
      <c r="J259" s="624">
        <f>+K259+N259</f>
        <v>0</v>
      </c>
      <c r="K259" s="335"/>
      <c r="L259" s="286"/>
      <c r="M259" s="286"/>
      <c r="N259" s="624"/>
      <c r="O259" s="286"/>
      <c r="P259" s="286"/>
      <c r="Q259" s="624">
        <f>+J259+E259</f>
        <v>0</v>
      </c>
      <c r="R259" s="363">
        <f t="shared" si="78"/>
        <v>0</v>
      </c>
      <c r="S259" s="385">
        <f t="shared" si="89"/>
        <v>0</v>
      </c>
      <c r="T259" s="364">
        <f t="shared" si="79"/>
        <v>0</v>
      </c>
      <c r="U259" s="364"/>
      <c r="V259" s="364">
        <f t="shared" si="84"/>
        <v>0</v>
      </c>
    </row>
    <row r="260" spans="1:22" s="398" customFormat="1" ht="63" x14ac:dyDescent="0.25">
      <c r="A260" s="384" t="s">
        <v>473</v>
      </c>
      <c r="B260" s="384"/>
      <c r="C260" s="384"/>
      <c r="D260" s="376" t="s">
        <v>695</v>
      </c>
      <c r="E260" s="977">
        <f>E266+E267+E264+E265+E263+E262</f>
        <v>2982300</v>
      </c>
      <c r="F260" s="977">
        <f t="shared" ref="F260:Q260" si="90">F266+F267+F264+F265+F263+F262</f>
        <v>2982300</v>
      </c>
      <c r="G260" s="977">
        <f t="shared" si="90"/>
        <v>0</v>
      </c>
      <c r="H260" s="977">
        <f t="shared" si="90"/>
        <v>0</v>
      </c>
      <c r="I260" s="977">
        <f t="shared" si="90"/>
        <v>0</v>
      </c>
      <c r="J260" s="977">
        <f t="shared" si="90"/>
        <v>0</v>
      </c>
      <c r="K260" s="977">
        <f t="shared" si="90"/>
        <v>0</v>
      </c>
      <c r="L260" s="977">
        <f t="shared" si="90"/>
        <v>0</v>
      </c>
      <c r="M260" s="977">
        <f t="shared" si="90"/>
        <v>0</v>
      </c>
      <c r="N260" s="977">
        <f t="shared" si="90"/>
        <v>0</v>
      </c>
      <c r="O260" s="977">
        <f t="shared" si="90"/>
        <v>0</v>
      </c>
      <c r="P260" s="977">
        <f t="shared" si="90"/>
        <v>0</v>
      </c>
      <c r="Q260" s="977">
        <f t="shared" si="90"/>
        <v>2982300</v>
      </c>
      <c r="R260" s="363">
        <f t="shared" si="78"/>
        <v>2982300</v>
      </c>
      <c r="S260" s="385">
        <f t="shared" si="89"/>
        <v>0</v>
      </c>
      <c r="T260" s="364">
        <f t="shared" si="79"/>
        <v>0</v>
      </c>
      <c r="U260" s="364"/>
      <c r="V260" s="364">
        <f t="shared" si="84"/>
        <v>0</v>
      </c>
    </row>
    <row r="261" spans="1:22" s="351" customFormat="1" ht="63" x14ac:dyDescent="0.25">
      <c r="A261" s="384" t="s">
        <v>474</v>
      </c>
      <c r="B261" s="384"/>
      <c r="C261" s="384"/>
      <c r="D261" s="376" t="s">
        <v>695</v>
      </c>
      <c r="E261" s="977">
        <f>SUM(E262:E267)</f>
        <v>2982300</v>
      </c>
      <c r="F261" s="977">
        <f t="shared" ref="F261:Q261" si="91">SUM(F262:F267)</f>
        <v>2982300</v>
      </c>
      <c r="G261" s="977">
        <f t="shared" si="91"/>
        <v>0</v>
      </c>
      <c r="H261" s="977">
        <f t="shared" si="91"/>
        <v>0</v>
      </c>
      <c r="I261" s="977">
        <f t="shared" si="91"/>
        <v>0</v>
      </c>
      <c r="J261" s="977">
        <f t="shared" si="91"/>
        <v>0</v>
      </c>
      <c r="K261" s="977">
        <f t="shared" si="91"/>
        <v>0</v>
      </c>
      <c r="L261" s="977">
        <f t="shared" si="91"/>
        <v>0</v>
      </c>
      <c r="M261" s="977">
        <f t="shared" si="91"/>
        <v>0</v>
      </c>
      <c r="N261" s="977">
        <f t="shared" si="91"/>
        <v>0</v>
      </c>
      <c r="O261" s="977">
        <f t="shared" si="91"/>
        <v>0</v>
      </c>
      <c r="P261" s="977">
        <f t="shared" si="91"/>
        <v>0</v>
      </c>
      <c r="Q261" s="977">
        <f t="shared" si="91"/>
        <v>2982300</v>
      </c>
      <c r="R261" s="363">
        <f t="shared" si="78"/>
        <v>2982300</v>
      </c>
      <c r="S261" s="385">
        <f>R263-Q263</f>
        <v>0</v>
      </c>
      <c r="T261" s="364">
        <f>P263-O263</f>
        <v>0</v>
      </c>
      <c r="U261" s="364"/>
      <c r="V261" s="364">
        <f>O263-N263</f>
        <v>0</v>
      </c>
    </row>
    <row r="262" spans="1:22" s="398" customFormat="1" ht="31.5" x14ac:dyDescent="0.25">
      <c r="A262" s="369" t="s">
        <v>1319</v>
      </c>
      <c r="B262" s="369" t="s">
        <v>623</v>
      </c>
      <c r="C262" s="369" t="s">
        <v>9</v>
      </c>
      <c r="D262" s="837" t="s">
        <v>295</v>
      </c>
      <c r="E262" s="471">
        <f t="shared" ref="E262:E267" si="92">F262+I262</f>
        <v>280000</v>
      </c>
      <c r="F262" s="471">
        <v>280000</v>
      </c>
      <c r="G262" s="471"/>
      <c r="H262" s="471"/>
      <c r="I262" s="471"/>
      <c r="J262" s="471">
        <f t="shared" ref="J262:J267" si="93">+K262+N262</f>
        <v>0</v>
      </c>
      <c r="K262" s="473"/>
      <c r="L262" s="473"/>
      <c r="M262" s="473"/>
      <c r="N262" s="471"/>
      <c r="O262" s="473"/>
      <c r="P262" s="473"/>
      <c r="Q262" s="471">
        <f t="shared" ref="Q262:Q267" si="94">+J262+E262</f>
        <v>280000</v>
      </c>
      <c r="R262" s="363">
        <f t="shared" si="78"/>
        <v>280000</v>
      </c>
      <c r="S262" s="385">
        <f>R263-Q263</f>
        <v>0</v>
      </c>
      <c r="T262" s="364">
        <f>P263-O263</f>
        <v>0</v>
      </c>
      <c r="U262" s="364"/>
      <c r="V262" s="364">
        <f>O263-N263</f>
        <v>0</v>
      </c>
    </row>
    <row r="263" spans="1:22" s="398" customFormat="1" ht="31.5" x14ac:dyDescent="0.25">
      <c r="A263" s="369" t="s">
        <v>698</v>
      </c>
      <c r="B263" s="369" t="s">
        <v>468</v>
      </c>
      <c r="C263" s="369" t="s">
        <v>283</v>
      </c>
      <c r="D263" s="374" t="s">
        <v>469</v>
      </c>
      <c r="E263" s="471">
        <f t="shared" si="92"/>
        <v>790000</v>
      </c>
      <c r="F263" s="471">
        <v>790000</v>
      </c>
      <c r="G263" s="471"/>
      <c r="H263" s="471"/>
      <c r="I263" s="471"/>
      <c r="J263" s="471">
        <f t="shared" si="93"/>
        <v>0</v>
      </c>
      <c r="K263" s="473"/>
      <c r="L263" s="473"/>
      <c r="M263" s="473"/>
      <c r="N263" s="471"/>
      <c r="O263" s="473"/>
      <c r="P263" s="473"/>
      <c r="Q263" s="471">
        <f t="shared" si="94"/>
        <v>790000</v>
      </c>
      <c r="R263" s="363">
        <f t="shared" si="78"/>
        <v>790000</v>
      </c>
      <c r="S263" s="385">
        <f t="shared" si="89"/>
        <v>0</v>
      </c>
      <c r="T263" s="364">
        <f t="shared" si="79"/>
        <v>0</v>
      </c>
      <c r="U263" s="364"/>
      <c r="V263" s="364">
        <f t="shared" si="84"/>
        <v>0</v>
      </c>
    </row>
    <row r="264" spans="1:22" s="398" customFormat="1" ht="31.5" hidden="1" x14ac:dyDescent="0.25">
      <c r="A264" s="651" t="s">
        <v>606</v>
      </c>
      <c r="B264" s="651" t="s">
        <v>607</v>
      </c>
      <c r="C264" s="651" t="s">
        <v>416</v>
      </c>
      <c r="D264" s="664" t="s">
        <v>608</v>
      </c>
      <c r="E264" s="653">
        <f t="shared" si="92"/>
        <v>0</v>
      </c>
      <c r="F264" s="653"/>
      <c r="G264" s="653"/>
      <c r="H264" s="653"/>
      <c r="I264" s="653"/>
      <c r="J264" s="653">
        <f t="shared" si="93"/>
        <v>0</v>
      </c>
      <c r="K264" s="721"/>
      <c r="L264" s="722"/>
      <c r="M264" s="722"/>
      <c r="N264" s="653"/>
      <c r="O264" s="722"/>
      <c r="P264" s="722"/>
      <c r="Q264" s="653">
        <f t="shared" si="94"/>
        <v>0</v>
      </c>
      <c r="R264" s="363">
        <f t="shared" si="78"/>
        <v>0</v>
      </c>
      <c r="S264" s="385">
        <f t="shared" si="89"/>
        <v>0</v>
      </c>
      <c r="T264" s="364">
        <f t="shared" si="79"/>
        <v>0</v>
      </c>
      <c r="U264" s="364"/>
      <c r="V264" s="364">
        <f t="shared" si="84"/>
        <v>0</v>
      </c>
    </row>
    <row r="265" spans="1:22" s="399" customFormat="1" ht="31.5" x14ac:dyDescent="0.25">
      <c r="A265" s="369" t="s">
        <v>650</v>
      </c>
      <c r="B265" s="369" t="s">
        <v>600</v>
      </c>
      <c r="C265" s="369" t="s">
        <v>226</v>
      </c>
      <c r="D265" s="374" t="s">
        <v>601</v>
      </c>
      <c r="E265" s="471">
        <f t="shared" si="92"/>
        <v>736500</v>
      </c>
      <c r="F265" s="471">
        <f>634300+102200</f>
        <v>736500</v>
      </c>
      <c r="G265" s="471"/>
      <c r="H265" s="471"/>
      <c r="I265" s="471"/>
      <c r="J265" s="471">
        <f t="shared" si="93"/>
        <v>0</v>
      </c>
      <c r="K265" s="473"/>
      <c r="L265" s="473"/>
      <c r="M265" s="473"/>
      <c r="N265" s="471"/>
      <c r="O265" s="473"/>
      <c r="P265" s="473"/>
      <c r="Q265" s="471">
        <f t="shared" si="94"/>
        <v>736500</v>
      </c>
      <c r="R265" s="363">
        <f t="shared" si="78"/>
        <v>736500</v>
      </c>
      <c r="S265" s="385">
        <f t="shared" si="89"/>
        <v>0</v>
      </c>
      <c r="T265" s="364">
        <f t="shared" si="79"/>
        <v>0</v>
      </c>
      <c r="U265" s="364"/>
      <c r="V265" s="364">
        <f t="shared" si="84"/>
        <v>0</v>
      </c>
    </row>
    <row r="266" spans="1:22" s="399" customFormat="1" ht="31.5" x14ac:dyDescent="0.25">
      <c r="A266" s="369" t="s">
        <v>475</v>
      </c>
      <c r="B266" s="369" t="s">
        <v>122</v>
      </c>
      <c r="C266" s="369" t="s">
        <v>289</v>
      </c>
      <c r="D266" s="374" t="s">
        <v>191</v>
      </c>
      <c r="E266" s="471">
        <f t="shared" si="92"/>
        <v>910000</v>
      </c>
      <c r="F266" s="471">
        <v>910000</v>
      </c>
      <c r="G266" s="471"/>
      <c r="H266" s="471"/>
      <c r="I266" s="471"/>
      <c r="J266" s="471">
        <f t="shared" si="93"/>
        <v>0</v>
      </c>
      <c r="K266" s="473"/>
      <c r="L266" s="473"/>
      <c r="M266" s="473"/>
      <c r="N266" s="471"/>
      <c r="O266" s="473"/>
      <c r="P266" s="473"/>
      <c r="Q266" s="471">
        <f t="shared" si="94"/>
        <v>910000</v>
      </c>
      <c r="R266" s="363">
        <f t="shared" si="78"/>
        <v>910000</v>
      </c>
      <c r="S266" s="385">
        <f t="shared" si="89"/>
        <v>0</v>
      </c>
      <c r="T266" s="364">
        <f t="shared" si="79"/>
        <v>0</v>
      </c>
      <c r="U266" s="364"/>
      <c r="V266" s="364">
        <f t="shared" si="84"/>
        <v>0</v>
      </c>
    </row>
    <row r="267" spans="1:22" s="400" customFormat="1" ht="31.5" x14ac:dyDescent="0.25">
      <c r="A267" s="369" t="s">
        <v>476</v>
      </c>
      <c r="B267" s="369" t="s">
        <v>477</v>
      </c>
      <c r="C267" s="369" t="s">
        <v>226</v>
      </c>
      <c r="D267" s="374" t="s">
        <v>123</v>
      </c>
      <c r="E267" s="471">
        <f t="shared" si="92"/>
        <v>265800</v>
      </c>
      <c r="F267" s="471">
        <v>265800</v>
      </c>
      <c r="G267" s="471"/>
      <c r="H267" s="471"/>
      <c r="I267" s="471"/>
      <c r="J267" s="471">
        <f t="shared" si="93"/>
        <v>0</v>
      </c>
      <c r="K267" s="473"/>
      <c r="L267" s="473"/>
      <c r="M267" s="473"/>
      <c r="N267" s="471"/>
      <c r="O267" s="471"/>
      <c r="P267" s="471"/>
      <c r="Q267" s="471">
        <f t="shared" si="94"/>
        <v>265800</v>
      </c>
      <c r="R267" s="363">
        <f t="shared" si="78"/>
        <v>265800</v>
      </c>
      <c r="S267" s="385">
        <f t="shared" si="89"/>
        <v>0</v>
      </c>
      <c r="T267" s="364">
        <f t="shared" si="79"/>
        <v>0</v>
      </c>
      <c r="U267" s="364"/>
      <c r="V267" s="364">
        <f t="shared" si="84"/>
        <v>-8333560</v>
      </c>
    </row>
    <row r="268" spans="1:22" s="402" customFormat="1" ht="47.25" x14ac:dyDescent="0.25">
      <c r="A268" s="384" t="s">
        <v>478</v>
      </c>
      <c r="B268" s="384"/>
      <c r="C268" s="384"/>
      <c r="D268" s="376" t="s">
        <v>256</v>
      </c>
      <c r="E268" s="977">
        <f>E271+E272+E273+E275+E276+E274+E270+E277</f>
        <v>0</v>
      </c>
      <c r="F268" s="977">
        <f t="shared" ref="F268:Q268" si="95">F271+F272+F273+F275+F276+F274+F270+F277</f>
        <v>0</v>
      </c>
      <c r="G268" s="977">
        <f t="shared" si="95"/>
        <v>0</v>
      </c>
      <c r="H268" s="977">
        <f t="shared" si="95"/>
        <v>0</v>
      </c>
      <c r="I268" s="977">
        <f t="shared" si="95"/>
        <v>0</v>
      </c>
      <c r="J268" s="977">
        <f t="shared" si="95"/>
        <v>13529560</v>
      </c>
      <c r="K268" s="977">
        <f t="shared" si="95"/>
        <v>5196000</v>
      </c>
      <c r="L268" s="977">
        <f t="shared" si="95"/>
        <v>0</v>
      </c>
      <c r="M268" s="977">
        <f t="shared" si="95"/>
        <v>0</v>
      </c>
      <c r="N268" s="977">
        <f t="shared" si="95"/>
        <v>8333560</v>
      </c>
      <c r="O268" s="977">
        <f t="shared" si="95"/>
        <v>0</v>
      </c>
      <c r="P268" s="977">
        <f t="shared" si="95"/>
        <v>0</v>
      </c>
      <c r="Q268" s="977">
        <f t="shared" si="95"/>
        <v>13529560</v>
      </c>
      <c r="R268" s="363">
        <f t="shared" si="78"/>
        <v>13529560</v>
      </c>
      <c r="S268" s="385">
        <f t="shared" si="89"/>
        <v>0</v>
      </c>
      <c r="T268" s="364">
        <f t="shared" si="79"/>
        <v>0</v>
      </c>
      <c r="U268" s="364"/>
      <c r="V268" s="364">
        <f t="shared" si="84"/>
        <v>-8333560</v>
      </c>
    </row>
    <row r="269" spans="1:22" s="247" customFormat="1" ht="47.25" x14ac:dyDescent="0.25">
      <c r="A269" s="384" t="s">
        <v>479</v>
      </c>
      <c r="B269" s="401"/>
      <c r="C269" s="401"/>
      <c r="D269" s="376" t="s">
        <v>256</v>
      </c>
      <c r="E269" s="977">
        <f>SUM(E270:E277)</f>
        <v>0</v>
      </c>
      <c r="F269" s="977">
        <f t="shared" ref="F269:Q269" si="96">SUM(F270:F277)</f>
        <v>0</v>
      </c>
      <c r="G269" s="977">
        <f t="shared" si="96"/>
        <v>0</v>
      </c>
      <c r="H269" s="977">
        <f t="shared" si="96"/>
        <v>0</v>
      </c>
      <c r="I269" s="977">
        <f t="shared" si="96"/>
        <v>0</v>
      </c>
      <c r="J269" s="977">
        <f t="shared" si="96"/>
        <v>13529560</v>
      </c>
      <c r="K269" s="977">
        <f t="shared" si="96"/>
        <v>5196000</v>
      </c>
      <c r="L269" s="977">
        <f t="shared" si="96"/>
        <v>0</v>
      </c>
      <c r="M269" s="977">
        <f t="shared" si="96"/>
        <v>0</v>
      </c>
      <c r="N269" s="977">
        <f t="shared" si="96"/>
        <v>8333560</v>
      </c>
      <c r="O269" s="977">
        <f t="shared" si="96"/>
        <v>0</v>
      </c>
      <c r="P269" s="977">
        <f t="shared" si="96"/>
        <v>0</v>
      </c>
      <c r="Q269" s="977">
        <f t="shared" si="96"/>
        <v>13529560</v>
      </c>
      <c r="R269" s="363">
        <f t="shared" si="78"/>
        <v>13529560</v>
      </c>
      <c r="S269" s="159"/>
      <c r="T269" s="364">
        <f t="shared" si="79"/>
        <v>0</v>
      </c>
      <c r="U269" s="279"/>
      <c r="V269" s="364"/>
    </row>
    <row r="270" spans="1:22" s="247" customFormat="1" ht="31.5" x14ac:dyDescent="0.25">
      <c r="A270" s="40" t="s">
        <v>953</v>
      </c>
      <c r="B270" s="40" t="s">
        <v>954</v>
      </c>
      <c r="C270" s="40" t="s">
        <v>226</v>
      </c>
      <c r="D270" s="728" t="s">
        <v>955</v>
      </c>
      <c r="E270" s="199">
        <f t="shared" ref="E270:E277" si="97">F270+I270</f>
        <v>0</v>
      </c>
      <c r="F270" s="199"/>
      <c r="G270" s="199"/>
      <c r="H270" s="199"/>
      <c r="I270" s="199"/>
      <c r="J270" s="199">
        <f t="shared" ref="J270:J277" si="98">+K270+N270</f>
        <v>2300000</v>
      </c>
      <c r="K270" s="445">
        <v>2300000</v>
      </c>
      <c r="L270" s="445"/>
      <c r="M270" s="445"/>
      <c r="N270" s="199"/>
      <c r="O270" s="445"/>
      <c r="P270" s="445"/>
      <c r="Q270" s="199">
        <f t="shared" ref="Q270:Q276" si="99">+J270+E270</f>
        <v>2300000</v>
      </c>
      <c r="R270" s="363">
        <f t="shared" si="78"/>
        <v>2300000</v>
      </c>
      <c r="S270" s="159">
        <f t="shared" si="89"/>
        <v>0</v>
      </c>
      <c r="T270" s="364">
        <f t="shared" si="79"/>
        <v>0</v>
      </c>
      <c r="U270" s="279"/>
      <c r="V270" s="364">
        <f t="shared" si="84"/>
        <v>0</v>
      </c>
    </row>
    <row r="271" spans="1:22" s="247" customFormat="1" ht="31.5" hidden="1" x14ac:dyDescent="0.25">
      <c r="A271" s="615" t="s">
        <v>480</v>
      </c>
      <c r="B271" s="615" t="s">
        <v>301</v>
      </c>
      <c r="C271" s="615" t="s">
        <v>10</v>
      </c>
      <c r="D271" s="723" t="s">
        <v>77</v>
      </c>
      <c r="E271" s="655">
        <f t="shared" si="97"/>
        <v>0</v>
      </c>
      <c r="F271" s="655"/>
      <c r="G271" s="655"/>
      <c r="H271" s="655"/>
      <c r="I271" s="655"/>
      <c r="J271" s="655">
        <f t="shared" si="98"/>
        <v>0</v>
      </c>
      <c r="K271" s="670"/>
      <c r="L271" s="671"/>
      <c r="M271" s="671"/>
      <c r="N271" s="655">
        <f>3000000-3000000</f>
        <v>0</v>
      </c>
      <c r="O271" s="671"/>
      <c r="P271" s="671"/>
      <c r="Q271" s="655">
        <f t="shared" si="99"/>
        <v>0</v>
      </c>
      <c r="R271" s="363">
        <f t="shared" si="78"/>
        <v>0</v>
      </c>
      <c r="S271" s="159">
        <f t="shared" si="89"/>
        <v>0</v>
      </c>
      <c r="T271" s="364">
        <f t="shared" si="79"/>
        <v>0</v>
      </c>
      <c r="U271" s="279"/>
      <c r="V271" s="364">
        <f t="shared" si="84"/>
        <v>0</v>
      </c>
    </row>
    <row r="272" spans="1:22" s="247" customFormat="1" ht="15.75" hidden="1" x14ac:dyDescent="0.25">
      <c r="A272" s="40" t="s">
        <v>481</v>
      </c>
      <c r="B272" s="40" t="s">
        <v>461</v>
      </c>
      <c r="C272" s="40" t="s">
        <v>29</v>
      </c>
      <c r="D272" s="728" t="s">
        <v>78</v>
      </c>
      <c r="E272" s="198">
        <f t="shared" si="97"/>
        <v>0</v>
      </c>
      <c r="F272" s="198"/>
      <c r="G272" s="198"/>
      <c r="H272" s="198"/>
      <c r="I272" s="198"/>
      <c r="J272" s="198">
        <f t="shared" si="98"/>
        <v>0</v>
      </c>
      <c r="K272" s="204"/>
      <c r="L272" s="204"/>
      <c r="M272" s="204"/>
      <c r="N272" s="198"/>
      <c r="O272" s="204"/>
      <c r="P272" s="204"/>
      <c r="Q272" s="198">
        <f t="shared" si="99"/>
        <v>0</v>
      </c>
      <c r="R272" s="363">
        <f t="shared" si="78"/>
        <v>0</v>
      </c>
      <c r="S272" s="159">
        <f t="shared" si="89"/>
        <v>0</v>
      </c>
      <c r="T272" s="364">
        <f t="shared" si="79"/>
        <v>0</v>
      </c>
      <c r="U272" s="279"/>
      <c r="V272" s="364">
        <f t="shared" si="84"/>
        <v>0</v>
      </c>
    </row>
    <row r="273" spans="1:22" s="247" customFormat="1" ht="31.5" hidden="1" x14ac:dyDescent="0.25">
      <c r="A273" s="40" t="s">
        <v>482</v>
      </c>
      <c r="B273" s="40" t="s">
        <v>483</v>
      </c>
      <c r="C273" s="40" t="s">
        <v>286</v>
      </c>
      <c r="D273" s="728" t="s">
        <v>163</v>
      </c>
      <c r="E273" s="198">
        <f t="shared" si="97"/>
        <v>0</v>
      </c>
      <c r="F273" s="198"/>
      <c r="G273" s="198"/>
      <c r="H273" s="198"/>
      <c r="I273" s="198"/>
      <c r="J273" s="198">
        <f t="shared" si="98"/>
        <v>0</v>
      </c>
      <c r="K273" s="204"/>
      <c r="L273" s="204"/>
      <c r="M273" s="204"/>
      <c r="N273" s="198"/>
      <c r="O273" s="204"/>
      <c r="P273" s="204"/>
      <c r="Q273" s="198">
        <f t="shared" si="99"/>
        <v>0</v>
      </c>
      <c r="R273" s="363">
        <f t="shared" si="78"/>
        <v>0</v>
      </c>
      <c r="S273" s="159"/>
      <c r="T273" s="364">
        <f t="shared" si="79"/>
        <v>0</v>
      </c>
      <c r="U273" s="279"/>
      <c r="V273" s="364"/>
    </row>
    <row r="274" spans="1:22" s="247" customFormat="1" ht="15.75" x14ac:dyDescent="0.25">
      <c r="A274" s="40" t="s">
        <v>949</v>
      </c>
      <c r="B274" s="40" t="s">
        <v>950</v>
      </c>
      <c r="C274" s="40" t="s">
        <v>952</v>
      </c>
      <c r="D274" s="728" t="s">
        <v>951</v>
      </c>
      <c r="E274" s="199">
        <f t="shared" si="97"/>
        <v>0</v>
      </c>
      <c r="F274" s="199"/>
      <c r="G274" s="199"/>
      <c r="H274" s="199"/>
      <c r="I274" s="199"/>
      <c r="J274" s="199">
        <f t="shared" si="98"/>
        <v>550000</v>
      </c>
      <c r="K274" s="445">
        <f>100000+450000</f>
        <v>550000</v>
      </c>
      <c r="L274" s="445"/>
      <c r="M274" s="445"/>
      <c r="N274" s="199"/>
      <c r="O274" s="445"/>
      <c r="P274" s="445"/>
      <c r="Q274" s="199">
        <f t="shared" si="99"/>
        <v>550000</v>
      </c>
      <c r="R274" s="363">
        <f t="shared" si="78"/>
        <v>550000</v>
      </c>
      <c r="S274" s="159">
        <f t="shared" si="89"/>
        <v>0</v>
      </c>
      <c r="T274" s="364">
        <f t="shared" si="79"/>
        <v>0</v>
      </c>
      <c r="U274" s="279"/>
      <c r="V274" s="364">
        <f t="shared" si="84"/>
        <v>-200000</v>
      </c>
    </row>
    <row r="275" spans="1:22" s="247" customFormat="1" ht="31.5" x14ac:dyDescent="0.25">
      <c r="A275" s="40" t="s">
        <v>617</v>
      </c>
      <c r="B275" s="40" t="s">
        <v>618</v>
      </c>
      <c r="C275" s="40" t="s">
        <v>287</v>
      </c>
      <c r="D275" s="728" t="s">
        <v>462</v>
      </c>
      <c r="E275" s="199">
        <f t="shared" si="97"/>
        <v>0</v>
      </c>
      <c r="F275" s="199"/>
      <c r="G275" s="199"/>
      <c r="H275" s="199"/>
      <c r="I275" s="199"/>
      <c r="J275" s="199">
        <f t="shared" si="98"/>
        <v>600000</v>
      </c>
      <c r="K275" s="445">
        <f>300000+100000</f>
        <v>400000</v>
      </c>
      <c r="L275" s="445"/>
      <c r="M275" s="445"/>
      <c r="N275" s="199">
        <v>200000</v>
      </c>
      <c r="O275" s="445"/>
      <c r="P275" s="445"/>
      <c r="Q275" s="199">
        <f t="shared" si="99"/>
        <v>600000</v>
      </c>
      <c r="R275" s="363">
        <f t="shared" si="78"/>
        <v>600000</v>
      </c>
      <c r="S275" s="159">
        <f t="shared" si="89"/>
        <v>0</v>
      </c>
      <c r="T275" s="364">
        <f t="shared" si="79"/>
        <v>0</v>
      </c>
      <c r="U275" s="279"/>
      <c r="V275" s="364">
        <f t="shared" si="84"/>
        <v>-8133560</v>
      </c>
    </row>
    <row r="276" spans="1:22" s="247" customFormat="1" ht="31.5" x14ac:dyDescent="0.25">
      <c r="A276" s="40" t="s">
        <v>707</v>
      </c>
      <c r="B276" s="40" t="s">
        <v>708</v>
      </c>
      <c r="C276" s="40" t="s">
        <v>11</v>
      </c>
      <c r="D276" s="728" t="s">
        <v>693</v>
      </c>
      <c r="E276" s="199">
        <f t="shared" si="97"/>
        <v>0</v>
      </c>
      <c r="F276" s="199"/>
      <c r="G276" s="199"/>
      <c r="H276" s="199"/>
      <c r="I276" s="199"/>
      <c r="J276" s="199">
        <f t="shared" si="98"/>
        <v>10079560</v>
      </c>
      <c r="K276" s="445">
        <v>1946000</v>
      </c>
      <c r="L276" s="445"/>
      <c r="M276" s="445"/>
      <c r="N276" s="199">
        <f>3170400+4963160</f>
        <v>8133560</v>
      </c>
      <c r="O276" s="445"/>
      <c r="P276" s="445"/>
      <c r="Q276" s="199">
        <f t="shared" si="99"/>
        <v>10079560</v>
      </c>
      <c r="R276" s="363">
        <f t="shared" si="78"/>
        <v>10079560</v>
      </c>
      <c r="S276" s="159"/>
      <c r="T276" s="364">
        <f t="shared" si="79"/>
        <v>0</v>
      </c>
      <c r="U276" s="279"/>
      <c r="V276" s="364">
        <f t="shared" si="84"/>
        <v>0</v>
      </c>
    </row>
    <row r="277" spans="1:22" s="393" customFormat="1" ht="63" hidden="1" x14ac:dyDescent="0.25">
      <c r="A277" s="40" t="s">
        <v>1016</v>
      </c>
      <c r="B277" s="40" t="s">
        <v>304</v>
      </c>
      <c r="C277" s="154" t="s">
        <v>11</v>
      </c>
      <c r="D277" s="30" t="s">
        <v>305</v>
      </c>
      <c r="E277" s="198">
        <f t="shared" si="97"/>
        <v>0</v>
      </c>
      <c r="F277" s="198"/>
      <c r="G277" s="198"/>
      <c r="H277" s="198"/>
      <c r="I277" s="198"/>
      <c r="J277" s="198">
        <f t="shared" si="98"/>
        <v>0</v>
      </c>
      <c r="K277" s="204"/>
      <c r="L277" s="204"/>
      <c r="M277" s="204"/>
      <c r="N277" s="198"/>
      <c r="O277" s="204"/>
      <c r="P277" s="204"/>
      <c r="Q277" s="198">
        <f>+J277+E277</f>
        <v>0</v>
      </c>
      <c r="R277" s="363">
        <f t="shared" si="78"/>
        <v>0</v>
      </c>
      <c r="S277" s="385">
        <f t="shared" si="89"/>
        <v>0</v>
      </c>
      <c r="T277" s="364">
        <f t="shared" si="79"/>
        <v>0</v>
      </c>
      <c r="U277" s="364"/>
      <c r="V277" s="364">
        <f t="shared" si="84"/>
        <v>0</v>
      </c>
    </row>
    <row r="278" spans="1:22" s="389" customFormat="1" ht="63" x14ac:dyDescent="0.25">
      <c r="A278" s="384" t="s">
        <v>227</v>
      </c>
      <c r="B278" s="384"/>
      <c r="C278" s="384"/>
      <c r="D278" s="376" t="s">
        <v>859</v>
      </c>
      <c r="E278" s="977">
        <f>E280+E281+E282</f>
        <v>2728000</v>
      </c>
      <c r="F278" s="977">
        <f t="shared" ref="F278:Q278" si="100">F280+F281+F282</f>
        <v>2728000</v>
      </c>
      <c r="G278" s="977">
        <f t="shared" si="100"/>
        <v>1154800</v>
      </c>
      <c r="H278" s="977">
        <f t="shared" si="100"/>
        <v>240500</v>
      </c>
      <c r="I278" s="977">
        <f t="shared" si="100"/>
        <v>0</v>
      </c>
      <c r="J278" s="977">
        <f t="shared" si="100"/>
        <v>0</v>
      </c>
      <c r="K278" s="977">
        <f t="shared" si="100"/>
        <v>0</v>
      </c>
      <c r="L278" s="977">
        <f t="shared" si="100"/>
        <v>0</v>
      </c>
      <c r="M278" s="977">
        <f t="shared" si="100"/>
        <v>0</v>
      </c>
      <c r="N278" s="977">
        <f t="shared" si="100"/>
        <v>0</v>
      </c>
      <c r="O278" s="977">
        <f t="shared" si="100"/>
        <v>0</v>
      </c>
      <c r="P278" s="977">
        <f t="shared" si="100"/>
        <v>0</v>
      </c>
      <c r="Q278" s="977">
        <f t="shared" si="100"/>
        <v>2728000</v>
      </c>
      <c r="R278" s="363">
        <f t="shared" si="78"/>
        <v>2728000</v>
      </c>
      <c r="S278" s="385">
        <f t="shared" si="89"/>
        <v>0</v>
      </c>
      <c r="T278" s="364">
        <f t="shared" si="79"/>
        <v>0</v>
      </c>
      <c r="U278" s="364"/>
      <c r="V278" s="364">
        <f t="shared" si="84"/>
        <v>0</v>
      </c>
    </row>
    <row r="279" spans="1:22" ht="63" x14ac:dyDescent="0.25">
      <c r="A279" s="384" t="s">
        <v>228</v>
      </c>
      <c r="B279" s="384"/>
      <c r="C279" s="384"/>
      <c r="D279" s="376" t="s">
        <v>859</v>
      </c>
      <c r="E279" s="977">
        <f>SUM(E280:E282)</f>
        <v>2728000</v>
      </c>
      <c r="F279" s="977">
        <f t="shared" ref="F279:Q279" si="101">SUM(F280:F282)</f>
        <v>2728000</v>
      </c>
      <c r="G279" s="977">
        <f t="shared" si="101"/>
        <v>1154800</v>
      </c>
      <c r="H279" s="977">
        <f t="shared" si="101"/>
        <v>240500</v>
      </c>
      <c r="I279" s="977">
        <f t="shared" si="101"/>
        <v>0</v>
      </c>
      <c r="J279" s="977">
        <f t="shared" si="101"/>
        <v>0</v>
      </c>
      <c r="K279" s="977">
        <f t="shared" si="101"/>
        <v>0</v>
      </c>
      <c r="L279" s="977">
        <f t="shared" si="101"/>
        <v>0</v>
      </c>
      <c r="M279" s="977">
        <f t="shared" si="101"/>
        <v>0</v>
      </c>
      <c r="N279" s="977">
        <f t="shared" si="101"/>
        <v>0</v>
      </c>
      <c r="O279" s="977">
        <f t="shared" si="101"/>
        <v>0</v>
      </c>
      <c r="P279" s="977">
        <f t="shared" si="101"/>
        <v>0</v>
      </c>
      <c r="Q279" s="977">
        <f t="shared" si="101"/>
        <v>2728000</v>
      </c>
      <c r="R279" s="363">
        <f t="shared" si="78"/>
        <v>2728000</v>
      </c>
      <c r="S279" s="385">
        <f t="shared" si="89"/>
        <v>0</v>
      </c>
      <c r="T279" s="364">
        <f t="shared" si="79"/>
        <v>0</v>
      </c>
      <c r="U279" s="364"/>
      <c r="V279" s="364">
        <f t="shared" si="84"/>
        <v>0</v>
      </c>
    </row>
    <row r="280" spans="1:22" ht="47.25" x14ac:dyDescent="0.25">
      <c r="A280" s="369" t="s">
        <v>484</v>
      </c>
      <c r="B280" s="369" t="s">
        <v>485</v>
      </c>
      <c r="C280" s="369" t="s">
        <v>281</v>
      </c>
      <c r="D280" s="374" t="s">
        <v>634</v>
      </c>
      <c r="E280" s="471">
        <f>F280+I280</f>
        <v>261000</v>
      </c>
      <c r="F280" s="471">
        <v>261000</v>
      </c>
      <c r="G280" s="471"/>
      <c r="H280" s="471">
        <v>169400</v>
      </c>
      <c r="I280" s="471"/>
      <c r="J280" s="471">
        <f>+K280+N280</f>
        <v>0</v>
      </c>
      <c r="K280" s="473"/>
      <c r="L280" s="473"/>
      <c r="M280" s="473"/>
      <c r="N280" s="473"/>
      <c r="O280" s="473"/>
      <c r="P280" s="473"/>
      <c r="Q280" s="471">
        <f>+J280+E280</f>
        <v>261000</v>
      </c>
      <c r="R280" s="363">
        <f t="shared" si="78"/>
        <v>261000</v>
      </c>
      <c r="S280" s="385">
        <f t="shared" si="89"/>
        <v>0</v>
      </c>
      <c r="T280" s="364">
        <f t="shared" si="79"/>
        <v>0</v>
      </c>
      <c r="U280" s="364"/>
      <c r="V280" s="364">
        <f t="shared" si="84"/>
        <v>0</v>
      </c>
    </row>
    <row r="281" spans="1:22" ht="15.75" x14ac:dyDescent="0.25">
      <c r="A281" s="369" t="s">
        <v>609</v>
      </c>
      <c r="B281" s="369" t="s">
        <v>459</v>
      </c>
      <c r="C281" s="369" t="s">
        <v>281</v>
      </c>
      <c r="D281" s="374" t="s">
        <v>245</v>
      </c>
      <c r="E281" s="471">
        <f>F281+I281</f>
        <v>1767000</v>
      </c>
      <c r="F281" s="471">
        <v>1767000</v>
      </c>
      <c r="G281" s="471">
        <v>1154800</v>
      </c>
      <c r="H281" s="471">
        <v>71100</v>
      </c>
      <c r="I281" s="471"/>
      <c r="J281" s="471">
        <f>+K281+N281</f>
        <v>0</v>
      </c>
      <c r="K281" s="473"/>
      <c r="L281" s="473"/>
      <c r="M281" s="473"/>
      <c r="N281" s="473"/>
      <c r="O281" s="473"/>
      <c r="P281" s="473"/>
      <c r="Q281" s="471">
        <f>+J281+E281</f>
        <v>1767000</v>
      </c>
      <c r="R281" s="363">
        <f t="shared" si="78"/>
        <v>1767000</v>
      </c>
      <c r="S281" s="385"/>
      <c r="T281" s="364">
        <f t="shared" si="79"/>
        <v>0</v>
      </c>
      <c r="U281" s="364"/>
      <c r="V281" s="364"/>
    </row>
    <row r="282" spans="1:22" s="386" customFormat="1" ht="63" x14ac:dyDescent="0.25">
      <c r="A282" s="369" t="s">
        <v>986</v>
      </c>
      <c r="B282" s="369" t="s">
        <v>304</v>
      </c>
      <c r="C282" s="154" t="s">
        <v>11</v>
      </c>
      <c r="D282" s="30" t="s">
        <v>305</v>
      </c>
      <c r="E282" s="471">
        <f>F282+I282</f>
        <v>700000</v>
      </c>
      <c r="F282" s="471">
        <v>700000</v>
      </c>
      <c r="G282" s="471"/>
      <c r="H282" s="471"/>
      <c r="I282" s="471"/>
      <c r="J282" s="471"/>
      <c r="K282" s="473"/>
      <c r="L282" s="473"/>
      <c r="M282" s="473"/>
      <c r="N282" s="473"/>
      <c r="O282" s="473"/>
      <c r="P282" s="473"/>
      <c r="Q282" s="471">
        <f>+J282+E282</f>
        <v>700000</v>
      </c>
      <c r="R282" s="363">
        <f t="shared" si="78"/>
        <v>700000</v>
      </c>
      <c r="S282" s="385">
        <f t="shared" si="89"/>
        <v>0</v>
      </c>
      <c r="T282" s="364">
        <f t="shared" si="79"/>
        <v>0</v>
      </c>
      <c r="U282" s="364"/>
      <c r="V282" s="364">
        <f t="shared" si="84"/>
        <v>0</v>
      </c>
    </row>
    <row r="283" spans="1:22" s="386" customFormat="1" ht="31.5" x14ac:dyDescent="0.25">
      <c r="A283" s="384" t="s">
        <v>490</v>
      </c>
      <c r="B283" s="384"/>
      <c r="C283" s="384"/>
      <c r="D283" s="376" t="s">
        <v>99</v>
      </c>
      <c r="E283" s="977">
        <f t="shared" ref="E283:Q283" si="102">E287+E291+E289+E290+E300+E293+E299+E297+E296+E286+E295+E294+E292+E288+E298+E285</f>
        <v>168084260</v>
      </c>
      <c r="F283" s="977">
        <f t="shared" si="102"/>
        <v>156703960</v>
      </c>
      <c r="G283" s="977">
        <f t="shared" si="102"/>
        <v>0</v>
      </c>
      <c r="H283" s="977">
        <f t="shared" si="102"/>
        <v>0</v>
      </c>
      <c r="I283" s="977">
        <f t="shared" si="102"/>
        <v>0</v>
      </c>
      <c r="J283" s="977">
        <f t="shared" si="102"/>
        <v>41515040</v>
      </c>
      <c r="K283" s="977">
        <f t="shared" si="102"/>
        <v>0</v>
      </c>
      <c r="L283" s="977">
        <f t="shared" si="102"/>
        <v>0</v>
      </c>
      <c r="M283" s="977">
        <f t="shared" si="102"/>
        <v>0</v>
      </c>
      <c r="N283" s="977">
        <f t="shared" si="102"/>
        <v>41515040</v>
      </c>
      <c r="O283" s="977">
        <f t="shared" si="102"/>
        <v>41515040</v>
      </c>
      <c r="P283" s="977">
        <f t="shared" si="102"/>
        <v>41515040</v>
      </c>
      <c r="Q283" s="977">
        <f t="shared" si="102"/>
        <v>209599300</v>
      </c>
      <c r="R283" s="363">
        <f t="shared" si="78"/>
        <v>209599300</v>
      </c>
      <c r="S283" s="385">
        <f>R284-Q284</f>
        <v>0</v>
      </c>
      <c r="T283" s="364">
        <f t="shared" si="79"/>
        <v>0</v>
      </c>
      <c r="U283" s="364"/>
      <c r="V283" s="364">
        <f t="shared" si="84"/>
        <v>0</v>
      </c>
    </row>
    <row r="284" spans="1:22" s="399" customFormat="1" ht="31.5" x14ac:dyDescent="0.25">
      <c r="A284" s="384" t="s">
        <v>489</v>
      </c>
      <c r="B284" s="384"/>
      <c r="C284" s="384"/>
      <c r="D284" s="376" t="s">
        <v>99</v>
      </c>
      <c r="E284" s="977">
        <f>SUM(E285:E300)</f>
        <v>168084260</v>
      </c>
      <c r="F284" s="977">
        <f t="shared" ref="F284:Q284" si="103">SUM(F285:F300)</f>
        <v>156703960</v>
      </c>
      <c r="G284" s="977">
        <f t="shared" si="103"/>
        <v>0</v>
      </c>
      <c r="H284" s="977">
        <f t="shared" si="103"/>
        <v>0</v>
      </c>
      <c r="I284" s="977">
        <f t="shared" si="103"/>
        <v>0</v>
      </c>
      <c r="J284" s="977">
        <f t="shared" si="103"/>
        <v>41515040</v>
      </c>
      <c r="K284" s="977">
        <f t="shared" si="103"/>
        <v>0</v>
      </c>
      <c r="L284" s="977">
        <f t="shared" si="103"/>
        <v>0</v>
      </c>
      <c r="M284" s="977">
        <f t="shared" si="103"/>
        <v>0</v>
      </c>
      <c r="N284" s="977">
        <f t="shared" si="103"/>
        <v>41515040</v>
      </c>
      <c r="O284" s="977">
        <f t="shared" si="103"/>
        <v>41515040</v>
      </c>
      <c r="P284" s="977">
        <f t="shared" si="103"/>
        <v>41515040</v>
      </c>
      <c r="Q284" s="977">
        <f t="shared" si="103"/>
        <v>209599300</v>
      </c>
      <c r="R284" s="363">
        <f t="shared" si="78"/>
        <v>209599300</v>
      </c>
      <c r="S284" s="385"/>
      <c r="T284" s="364">
        <f t="shared" si="79"/>
        <v>0</v>
      </c>
      <c r="U284" s="364"/>
      <c r="V284" s="364">
        <f t="shared" si="84"/>
        <v>0</v>
      </c>
    </row>
    <row r="285" spans="1:22" s="399" customFormat="1" ht="31.5" hidden="1" x14ac:dyDescent="0.25">
      <c r="A285" s="369" t="s">
        <v>725</v>
      </c>
      <c r="B285" s="369" t="s">
        <v>726</v>
      </c>
      <c r="C285" s="369" t="s">
        <v>11</v>
      </c>
      <c r="D285" s="374" t="s">
        <v>727</v>
      </c>
      <c r="E285" s="367">
        <f>F285+I285</f>
        <v>0</v>
      </c>
      <c r="F285" s="367"/>
      <c r="G285" s="367"/>
      <c r="H285" s="367"/>
      <c r="I285" s="367">
        <f>60000000-40000000-20000000</f>
        <v>0</v>
      </c>
      <c r="J285" s="367">
        <f t="shared" ref="J285:J291" si="104">+K285+N285</f>
        <v>0</v>
      </c>
      <c r="K285" s="383"/>
      <c r="L285" s="383"/>
      <c r="M285" s="383"/>
      <c r="N285" s="394"/>
      <c r="O285" s="448"/>
      <c r="P285" s="383"/>
      <c r="Q285" s="367">
        <f t="shared" ref="Q285:Q298" si="105">+J285+E285</f>
        <v>0</v>
      </c>
      <c r="R285" s="363">
        <f t="shared" si="78"/>
        <v>0</v>
      </c>
      <c r="S285" s="385">
        <f t="shared" si="89"/>
        <v>0</v>
      </c>
      <c r="T285" s="364">
        <f t="shared" si="79"/>
        <v>0</v>
      </c>
      <c r="U285" s="364"/>
      <c r="V285" s="364">
        <f t="shared" si="84"/>
        <v>0</v>
      </c>
    </row>
    <row r="286" spans="1:22" s="145" customFormat="1" ht="15.75" x14ac:dyDescent="0.25">
      <c r="A286" s="369" t="s">
        <v>1177</v>
      </c>
      <c r="B286" s="369" t="s">
        <v>1193</v>
      </c>
      <c r="C286" s="369" t="s">
        <v>14</v>
      </c>
      <c r="D286" s="374" t="s">
        <v>1178</v>
      </c>
      <c r="E286" s="472">
        <f>5000000+6380300</f>
        <v>11380300</v>
      </c>
      <c r="F286" s="471"/>
      <c r="G286" s="471"/>
      <c r="H286" s="471"/>
      <c r="I286" s="471"/>
      <c r="J286" s="471">
        <f t="shared" si="104"/>
        <v>0</v>
      </c>
      <c r="K286" s="473"/>
      <c r="L286" s="473"/>
      <c r="M286" s="473"/>
      <c r="N286" s="471"/>
      <c r="O286" s="473"/>
      <c r="P286" s="473"/>
      <c r="Q286" s="471">
        <f t="shared" si="105"/>
        <v>11380300</v>
      </c>
      <c r="R286" s="363">
        <f t="shared" si="78"/>
        <v>11380300</v>
      </c>
      <c r="S286" s="159">
        <f t="shared" si="89"/>
        <v>0</v>
      </c>
      <c r="T286" s="364">
        <f t="shared" si="79"/>
        <v>0</v>
      </c>
      <c r="U286" s="279"/>
      <c r="V286" s="364">
        <f t="shared" si="84"/>
        <v>0</v>
      </c>
    </row>
    <row r="287" spans="1:22" s="399" customFormat="1" ht="47.25" hidden="1" x14ac:dyDescent="0.25">
      <c r="A287" s="615" t="s">
        <v>493</v>
      </c>
      <c r="B287" s="615" t="s">
        <v>30</v>
      </c>
      <c r="C287" s="615" t="s">
        <v>11</v>
      </c>
      <c r="D287" s="659" t="s">
        <v>494</v>
      </c>
      <c r="E287" s="660">
        <f>F287+I287</f>
        <v>0</v>
      </c>
      <c r="F287" s="660"/>
      <c r="G287" s="660"/>
      <c r="H287" s="660"/>
      <c r="I287" s="660"/>
      <c r="J287" s="660">
        <f t="shared" si="104"/>
        <v>0</v>
      </c>
      <c r="K287" s="719"/>
      <c r="L287" s="720"/>
      <c r="M287" s="720"/>
      <c r="N287" s="660"/>
      <c r="O287" s="720"/>
      <c r="P287" s="720"/>
      <c r="Q287" s="660">
        <f t="shared" si="105"/>
        <v>0</v>
      </c>
      <c r="R287" s="363">
        <f t="shared" si="78"/>
        <v>0</v>
      </c>
      <c r="S287" s="385">
        <f t="shared" si="89"/>
        <v>0</v>
      </c>
      <c r="T287" s="364">
        <f t="shared" si="79"/>
        <v>0</v>
      </c>
      <c r="U287" s="364"/>
      <c r="V287" s="364">
        <f t="shared" si="84"/>
        <v>0</v>
      </c>
    </row>
    <row r="288" spans="1:22" s="399" customFormat="1" ht="78.75" x14ac:dyDescent="0.25">
      <c r="A288" s="369" t="s">
        <v>574</v>
      </c>
      <c r="B288" s="369" t="s">
        <v>285</v>
      </c>
      <c r="C288" s="369" t="s">
        <v>11</v>
      </c>
      <c r="D288" s="370" t="s">
        <v>573</v>
      </c>
      <c r="E288" s="471">
        <f>F288+I288</f>
        <v>112489600</v>
      </c>
      <c r="F288" s="50">
        <v>112489600</v>
      </c>
      <c r="G288" s="472"/>
      <c r="H288" s="472"/>
      <c r="I288" s="472"/>
      <c r="J288" s="471">
        <f t="shared" si="104"/>
        <v>0</v>
      </c>
      <c r="K288" s="974"/>
      <c r="L288" s="974"/>
      <c r="M288" s="974"/>
      <c r="N288" s="472"/>
      <c r="O288" s="974"/>
      <c r="P288" s="974"/>
      <c r="Q288" s="471">
        <f t="shared" si="105"/>
        <v>112489600</v>
      </c>
      <c r="R288" s="363">
        <f t="shared" si="78"/>
        <v>112489600</v>
      </c>
      <c r="S288" s="385">
        <f t="shared" si="89"/>
        <v>0</v>
      </c>
      <c r="T288" s="364">
        <f t="shared" si="79"/>
        <v>0</v>
      </c>
      <c r="U288" s="364"/>
      <c r="V288" s="364">
        <f t="shared" si="84"/>
        <v>0</v>
      </c>
    </row>
    <row r="289" spans="1:22" s="399" customFormat="1" ht="299.25" hidden="1" x14ac:dyDescent="0.25">
      <c r="A289" s="661" t="s">
        <v>501</v>
      </c>
      <c r="B289" s="661" t="s">
        <v>502</v>
      </c>
      <c r="C289" s="661" t="s">
        <v>11</v>
      </c>
      <c r="D289" s="724" t="s">
        <v>797</v>
      </c>
      <c r="E289" s="663">
        <f>F289+I289</f>
        <v>0</v>
      </c>
      <c r="F289" s="663"/>
      <c r="G289" s="663"/>
      <c r="H289" s="663"/>
      <c r="I289" s="663"/>
      <c r="J289" s="663">
        <f t="shared" si="104"/>
        <v>0</v>
      </c>
      <c r="K289" s="725"/>
      <c r="L289" s="663"/>
      <c r="M289" s="663"/>
      <c r="N289" s="663"/>
      <c r="O289" s="663"/>
      <c r="P289" s="663"/>
      <c r="Q289" s="663">
        <f t="shared" si="105"/>
        <v>0</v>
      </c>
      <c r="R289" s="363">
        <f t="shared" si="78"/>
        <v>0</v>
      </c>
      <c r="S289" s="385">
        <f t="shared" si="89"/>
        <v>0</v>
      </c>
      <c r="T289" s="364">
        <f t="shared" si="79"/>
        <v>0</v>
      </c>
      <c r="U289" s="364"/>
      <c r="V289" s="364">
        <f t="shared" si="84"/>
        <v>0</v>
      </c>
    </row>
    <row r="290" spans="1:22" s="392" customFormat="1" ht="94.5" hidden="1" x14ac:dyDescent="0.25">
      <c r="A290" s="369" t="s">
        <v>498</v>
      </c>
      <c r="B290" s="369" t="s">
        <v>499</v>
      </c>
      <c r="C290" s="369" t="s">
        <v>11</v>
      </c>
      <c r="D290" s="370" t="s">
        <v>500</v>
      </c>
      <c r="E290" s="367">
        <f>F290+I290</f>
        <v>0</v>
      </c>
      <c r="F290" s="367"/>
      <c r="G290" s="367"/>
      <c r="H290" s="367"/>
      <c r="I290" s="367"/>
      <c r="J290" s="367">
        <f t="shared" si="104"/>
        <v>0</v>
      </c>
      <c r="K290" s="404"/>
      <c r="L290" s="367"/>
      <c r="M290" s="367"/>
      <c r="N290" s="367"/>
      <c r="O290" s="367"/>
      <c r="P290" s="367"/>
      <c r="Q290" s="367">
        <f t="shared" si="105"/>
        <v>0</v>
      </c>
      <c r="R290" s="363">
        <f t="shared" ref="R290:R301" si="106">+E290+J290</f>
        <v>0</v>
      </c>
      <c r="S290" s="385">
        <f t="shared" si="89"/>
        <v>0</v>
      </c>
      <c r="T290" s="364">
        <f t="shared" si="79"/>
        <v>0</v>
      </c>
      <c r="U290" s="364"/>
      <c r="V290" s="364">
        <f t="shared" si="84"/>
        <v>0</v>
      </c>
    </row>
    <row r="291" spans="1:22" s="244" customFormat="1" ht="283.5" hidden="1" x14ac:dyDescent="0.25">
      <c r="A291" s="369" t="s">
        <v>495</v>
      </c>
      <c r="B291" s="369" t="s">
        <v>496</v>
      </c>
      <c r="C291" s="369" t="s">
        <v>11</v>
      </c>
      <c r="D291" s="405" t="s">
        <v>621</v>
      </c>
      <c r="E291" s="367">
        <f>F291+I291</f>
        <v>0</v>
      </c>
      <c r="F291" s="367"/>
      <c r="G291" s="367"/>
      <c r="H291" s="367"/>
      <c r="I291" s="367"/>
      <c r="J291" s="367">
        <f t="shared" si="104"/>
        <v>0</v>
      </c>
      <c r="K291" s="382"/>
      <c r="L291" s="383"/>
      <c r="M291" s="383"/>
      <c r="N291" s="367"/>
      <c r="O291" s="383"/>
      <c r="P291" s="383"/>
      <c r="Q291" s="367">
        <f t="shared" si="105"/>
        <v>0</v>
      </c>
      <c r="R291" s="363">
        <f t="shared" si="106"/>
        <v>0</v>
      </c>
      <c r="S291" s="159">
        <f t="shared" si="89"/>
        <v>0</v>
      </c>
      <c r="T291" s="364">
        <f t="shared" si="79"/>
        <v>0</v>
      </c>
      <c r="U291" s="279"/>
      <c r="V291" s="364">
        <f t="shared" si="84"/>
        <v>0</v>
      </c>
    </row>
    <row r="292" spans="1:22" s="399" customFormat="1" ht="409.5" hidden="1" x14ac:dyDescent="0.25">
      <c r="A292" s="237" t="s">
        <v>515</v>
      </c>
      <c r="B292" s="237" t="s">
        <v>514</v>
      </c>
      <c r="C292" s="237" t="s">
        <v>11</v>
      </c>
      <c r="D292" s="241" t="s">
        <v>798</v>
      </c>
      <c r="E292" s="48">
        <f t="shared" ref="E292:E300" si="107">F292+I292</f>
        <v>0</v>
      </c>
      <c r="F292" s="242"/>
      <c r="G292" s="242"/>
      <c r="H292" s="242"/>
      <c r="I292" s="242"/>
      <c r="J292" s="48">
        <f t="shared" ref="J292:J300" si="108">+K292+N292</f>
        <v>0</v>
      </c>
      <c r="K292" s="243"/>
      <c r="L292" s="242"/>
      <c r="M292" s="242"/>
      <c r="N292" s="242"/>
      <c r="O292" s="242"/>
      <c r="P292" s="242"/>
      <c r="Q292" s="48">
        <f>+J292+E292</f>
        <v>0</v>
      </c>
      <c r="R292" s="363">
        <f t="shared" si="106"/>
        <v>0</v>
      </c>
      <c r="S292" s="385">
        <f t="shared" si="89"/>
        <v>0</v>
      </c>
      <c r="T292" s="364">
        <f t="shared" si="79"/>
        <v>0</v>
      </c>
      <c r="U292" s="364"/>
      <c r="V292" s="364">
        <f t="shared" si="84"/>
        <v>0</v>
      </c>
    </row>
    <row r="293" spans="1:22" s="25" customFormat="1" ht="236.25" hidden="1" x14ac:dyDescent="0.25">
      <c r="A293" s="406" t="s">
        <v>510</v>
      </c>
      <c r="B293" s="406" t="s">
        <v>508</v>
      </c>
      <c r="C293" s="406" t="s">
        <v>11</v>
      </c>
      <c r="D293" s="407" t="s">
        <v>737</v>
      </c>
      <c r="E293" s="471">
        <f t="shared" si="107"/>
        <v>0</v>
      </c>
      <c r="F293" s="471"/>
      <c r="G293" s="471"/>
      <c r="H293" s="471"/>
      <c r="I293" s="471"/>
      <c r="J293" s="471">
        <f t="shared" si="108"/>
        <v>0</v>
      </c>
      <c r="K293" s="471"/>
      <c r="L293" s="471"/>
      <c r="M293" s="471"/>
      <c r="N293" s="471"/>
      <c r="O293" s="471"/>
      <c r="P293" s="471"/>
      <c r="Q293" s="471">
        <f>+J293+E293</f>
        <v>0</v>
      </c>
      <c r="R293" s="363">
        <f t="shared" si="106"/>
        <v>0</v>
      </c>
      <c r="S293" s="159">
        <f t="shared" si="89"/>
        <v>0</v>
      </c>
      <c r="T293" s="364">
        <f t="shared" si="79"/>
        <v>0</v>
      </c>
      <c r="U293" s="279"/>
      <c r="V293" s="364">
        <f t="shared" si="84"/>
        <v>0</v>
      </c>
    </row>
    <row r="294" spans="1:22" s="25" customFormat="1" ht="47.25" hidden="1" x14ac:dyDescent="0.25">
      <c r="A294" s="154" t="s">
        <v>517</v>
      </c>
      <c r="B294" s="154" t="s">
        <v>327</v>
      </c>
      <c r="C294" s="154" t="s">
        <v>11</v>
      </c>
      <c r="D294" s="32" t="s">
        <v>328</v>
      </c>
      <c r="E294" s="47">
        <f t="shared" si="107"/>
        <v>0</v>
      </c>
      <c r="F294" s="47"/>
      <c r="G294" s="47"/>
      <c r="H294" s="47"/>
      <c r="I294" s="47"/>
      <c r="J294" s="47">
        <f t="shared" si="108"/>
        <v>0</v>
      </c>
      <c r="K294" s="73"/>
      <c r="L294" s="47"/>
      <c r="M294" s="47"/>
      <c r="N294" s="47"/>
      <c r="O294" s="47"/>
      <c r="P294" s="47"/>
      <c r="Q294" s="47">
        <f>+J294+E294</f>
        <v>0</v>
      </c>
      <c r="R294" s="363">
        <f t="shared" si="106"/>
        <v>0</v>
      </c>
      <c r="S294" s="159">
        <f t="shared" si="89"/>
        <v>0</v>
      </c>
      <c r="T294" s="364">
        <f t="shared" si="79"/>
        <v>0</v>
      </c>
      <c r="U294" s="279"/>
      <c r="V294" s="364">
        <f t="shared" si="84"/>
        <v>0</v>
      </c>
    </row>
    <row r="295" spans="1:22" s="25" customFormat="1" ht="78.75" hidden="1" x14ac:dyDescent="0.25">
      <c r="A295" s="155" t="s">
        <v>505</v>
      </c>
      <c r="B295" s="155" t="s">
        <v>506</v>
      </c>
      <c r="C295" s="155" t="s">
        <v>11</v>
      </c>
      <c r="D295" s="151" t="s">
        <v>507</v>
      </c>
      <c r="E295" s="140">
        <f t="shared" si="107"/>
        <v>0</v>
      </c>
      <c r="F295" s="140"/>
      <c r="G295" s="140"/>
      <c r="H295" s="140"/>
      <c r="I295" s="140"/>
      <c r="J295" s="140">
        <f t="shared" si="108"/>
        <v>0</v>
      </c>
      <c r="K295" s="141"/>
      <c r="L295" s="140"/>
      <c r="M295" s="140"/>
      <c r="N295" s="140"/>
      <c r="O295" s="140"/>
      <c r="P295" s="140"/>
      <c r="Q295" s="140">
        <f t="shared" si="105"/>
        <v>0</v>
      </c>
      <c r="R295" s="363">
        <f t="shared" si="106"/>
        <v>0</v>
      </c>
      <c r="S295" s="159">
        <f t="shared" si="89"/>
        <v>0</v>
      </c>
      <c r="T295" s="364">
        <f t="shared" si="79"/>
        <v>0</v>
      </c>
      <c r="U295" s="279"/>
      <c r="V295" s="364">
        <f t="shared" si="84"/>
        <v>0</v>
      </c>
    </row>
    <row r="296" spans="1:22" s="145" customFormat="1" ht="299.25" hidden="1" x14ac:dyDescent="0.25">
      <c r="A296" s="245">
        <v>3719610</v>
      </c>
      <c r="B296" s="245">
        <v>9610</v>
      </c>
      <c r="C296" s="155" t="s">
        <v>11</v>
      </c>
      <c r="D296" s="151" t="s">
        <v>729</v>
      </c>
      <c r="E296" s="140">
        <f t="shared" si="107"/>
        <v>0</v>
      </c>
      <c r="F296" s="140"/>
      <c r="G296" s="140"/>
      <c r="H296" s="140"/>
      <c r="I296" s="140"/>
      <c r="J296" s="140">
        <f t="shared" si="108"/>
        <v>0</v>
      </c>
      <c r="K296" s="141"/>
      <c r="L296" s="140"/>
      <c r="M296" s="140"/>
      <c r="N296" s="140"/>
      <c r="O296" s="140"/>
      <c r="P296" s="140"/>
      <c r="Q296" s="140">
        <f>+J296+E296</f>
        <v>0</v>
      </c>
      <c r="R296" s="363">
        <f t="shared" si="106"/>
        <v>0</v>
      </c>
      <c r="S296" s="159">
        <f t="shared" si="89"/>
        <v>0</v>
      </c>
      <c r="T296" s="364">
        <f t="shared" si="79"/>
        <v>0</v>
      </c>
      <c r="U296" s="279"/>
      <c r="V296" s="364">
        <f t="shared" si="84"/>
        <v>0</v>
      </c>
    </row>
    <row r="297" spans="1:22" s="145" customFormat="1" ht="78.75" hidden="1" x14ac:dyDescent="0.25">
      <c r="A297" s="154" t="s">
        <v>512</v>
      </c>
      <c r="B297" s="154" t="s">
        <v>511</v>
      </c>
      <c r="C297" s="154" t="s">
        <v>11</v>
      </c>
      <c r="D297" s="32" t="s">
        <v>513</v>
      </c>
      <c r="E297" s="47">
        <f t="shared" si="107"/>
        <v>0</v>
      </c>
      <c r="F297" s="47"/>
      <c r="G297" s="47"/>
      <c r="H297" s="47"/>
      <c r="I297" s="47"/>
      <c r="J297" s="47">
        <f t="shared" si="108"/>
        <v>0</v>
      </c>
      <c r="K297" s="47"/>
      <c r="L297" s="47"/>
      <c r="M297" s="47"/>
      <c r="N297" s="47"/>
      <c r="O297" s="47"/>
      <c r="P297" s="47"/>
      <c r="Q297" s="47">
        <f t="shared" si="105"/>
        <v>0</v>
      </c>
      <c r="R297" s="363">
        <f t="shared" si="106"/>
        <v>0</v>
      </c>
      <c r="S297" s="159">
        <f t="shared" si="89"/>
        <v>0</v>
      </c>
      <c r="T297" s="364">
        <f t="shared" si="79"/>
        <v>0</v>
      </c>
      <c r="U297" s="279"/>
      <c r="V297" s="364">
        <f t="shared" si="84"/>
        <v>0</v>
      </c>
    </row>
    <row r="298" spans="1:22" s="399" customFormat="1" ht="31.5" hidden="1" x14ac:dyDescent="0.25">
      <c r="A298" s="726" t="s">
        <v>614</v>
      </c>
      <c r="B298" s="726" t="s">
        <v>615</v>
      </c>
      <c r="C298" s="726" t="s">
        <v>11</v>
      </c>
      <c r="D298" s="727" t="s">
        <v>616</v>
      </c>
      <c r="E298" s="660">
        <f t="shared" si="107"/>
        <v>0</v>
      </c>
      <c r="F298" s="660"/>
      <c r="G298" s="660"/>
      <c r="H298" s="660"/>
      <c r="I298" s="660"/>
      <c r="J298" s="660">
        <f t="shared" si="108"/>
        <v>0</v>
      </c>
      <c r="K298" s="660"/>
      <c r="L298" s="660"/>
      <c r="M298" s="660"/>
      <c r="N298" s="660"/>
      <c r="O298" s="660"/>
      <c r="P298" s="660"/>
      <c r="Q298" s="660">
        <f t="shared" si="105"/>
        <v>0</v>
      </c>
      <c r="R298" s="363">
        <f t="shared" si="106"/>
        <v>0</v>
      </c>
      <c r="S298" s="385">
        <f t="shared" si="89"/>
        <v>0</v>
      </c>
      <c r="T298" s="364">
        <f>P299-O299</f>
        <v>0</v>
      </c>
      <c r="U298" s="364"/>
      <c r="V298" s="364">
        <f t="shared" si="84"/>
        <v>0</v>
      </c>
    </row>
    <row r="299" spans="1:22" s="25" customFormat="1" ht="15.75" x14ac:dyDescent="0.25">
      <c r="A299" s="369" t="s">
        <v>518</v>
      </c>
      <c r="B299" s="369" t="s">
        <v>309</v>
      </c>
      <c r="C299" s="369" t="s">
        <v>11</v>
      </c>
      <c r="D299" s="390" t="s">
        <v>369</v>
      </c>
      <c r="E299" s="471">
        <f>F299+I299</f>
        <v>38059160</v>
      </c>
      <c r="F299" s="471">
        <f>5703960+1000000+1672000+29683200</f>
        <v>38059160</v>
      </c>
      <c r="G299" s="471"/>
      <c r="H299" s="471"/>
      <c r="I299" s="471"/>
      <c r="J299" s="472">
        <f t="shared" si="108"/>
        <v>34484040</v>
      </c>
      <c r="K299" s="471"/>
      <c r="L299" s="471"/>
      <c r="M299" s="471"/>
      <c r="N299" s="471">
        <f>23484040+8000000+3000000</f>
        <v>34484040</v>
      </c>
      <c r="O299" s="471">
        <f>23484040+8000000+3000000</f>
        <v>34484040</v>
      </c>
      <c r="P299" s="471">
        <f>23484040+8000000+3000000</f>
        <v>34484040</v>
      </c>
      <c r="Q299" s="471">
        <f>+J299+E299</f>
        <v>72543200</v>
      </c>
      <c r="R299" s="363">
        <f t="shared" si="106"/>
        <v>72543200</v>
      </c>
      <c r="S299" s="159">
        <f t="shared" si="89"/>
        <v>0</v>
      </c>
      <c r="T299" s="364">
        <f>P300-O300</f>
        <v>0</v>
      </c>
      <c r="U299" s="279"/>
      <c r="V299" s="364">
        <f t="shared" si="84"/>
        <v>0</v>
      </c>
    </row>
    <row r="300" spans="1:22" s="386" customFormat="1" ht="63" x14ac:dyDescent="0.25">
      <c r="A300" s="154" t="s">
        <v>504</v>
      </c>
      <c r="B300" s="154" t="s">
        <v>304</v>
      </c>
      <c r="C300" s="154" t="s">
        <v>11</v>
      </c>
      <c r="D300" s="30" t="s">
        <v>305</v>
      </c>
      <c r="E300" s="50">
        <f t="shared" si="107"/>
        <v>6155200</v>
      </c>
      <c r="F300" s="50">
        <v>6155200</v>
      </c>
      <c r="G300" s="50"/>
      <c r="H300" s="50"/>
      <c r="I300" s="50"/>
      <c r="J300" s="50">
        <f t="shared" si="108"/>
        <v>7031000</v>
      </c>
      <c r="K300" s="50"/>
      <c r="L300" s="50"/>
      <c r="M300" s="50"/>
      <c r="N300" s="50">
        <v>7031000</v>
      </c>
      <c r="O300" s="50">
        <v>7031000</v>
      </c>
      <c r="P300" s="50">
        <v>7031000</v>
      </c>
      <c r="Q300" s="50">
        <f>+J300+E300</f>
        <v>13186200</v>
      </c>
      <c r="R300" s="363">
        <f t="shared" si="106"/>
        <v>13186200</v>
      </c>
      <c r="S300" s="385">
        <f>SUM(S17:S299)</f>
        <v>298200</v>
      </c>
      <c r="T300" s="364">
        <f>P301-O301</f>
        <v>-28952273.810000002</v>
      </c>
      <c r="U300" s="364"/>
      <c r="V300" s="364">
        <f t="shared" si="84"/>
        <v>-1005349737.73</v>
      </c>
    </row>
    <row r="301" spans="1:22" s="392" customFormat="1" ht="15.75" x14ac:dyDescent="0.2">
      <c r="A301" s="384" t="s">
        <v>748</v>
      </c>
      <c r="B301" s="384" t="s">
        <v>748</v>
      </c>
      <c r="C301" s="384" t="s">
        <v>748</v>
      </c>
      <c r="D301" s="408" t="s">
        <v>755</v>
      </c>
      <c r="E301" s="976">
        <f t="shared" ref="E301:Q301" si="109">+E17+E30+E36+E73+E108+E142+E278+E149+E250+E194+E256+E283+E260+E268</f>
        <v>2012564657</v>
      </c>
      <c r="F301" s="976">
        <f t="shared" si="109"/>
        <v>1967049990</v>
      </c>
      <c r="G301" s="976">
        <f t="shared" si="109"/>
        <v>658150700</v>
      </c>
      <c r="H301" s="976">
        <f t="shared" si="109"/>
        <v>86997380</v>
      </c>
      <c r="I301" s="976">
        <f t="shared" si="109"/>
        <v>34134367</v>
      </c>
      <c r="J301" s="976">
        <f t="shared" si="109"/>
        <v>1641121118.03</v>
      </c>
      <c r="K301" s="976">
        <f t="shared" si="109"/>
        <v>444689621.80000001</v>
      </c>
      <c r="L301" s="976">
        <f t="shared" si="109"/>
        <v>6240407</v>
      </c>
      <c r="M301" s="976">
        <f t="shared" si="109"/>
        <v>2603901</v>
      </c>
      <c r="N301" s="976">
        <f t="shared" si="109"/>
        <v>1196431496.23</v>
      </c>
      <c r="O301" s="976">
        <f t="shared" si="109"/>
        <v>191081758.5</v>
      </c>
      <c r="P301" s="976">
        <f t="shared" si="109"/>
        <v>162129484.69</v>
      </c>
      <c r="Q301" s="976">
        <f t="shared" si="109"/>
        <v>3653685775.0299997</v>
      </c>
      <c r="R301" s="363">
        <f t="shared" si="106"/>
        <v>3653685775.0299997</v>
      </c>
      <c r="S301" s="413">
        <f>S300-дод1!F160</f>
        <v>-1515200</v>
      </c>
      <c r="V301" s="414">
        <f>N307-O307</f>
        <v>0</v>
      </c>
    </row>
    <row r="302" spans="1:22" s="392" customFormat="1" ht="15.75" hidden="1" x14ac:dyDescent="0.2">
      <c r="A302" s="409"/>
      <c r="B302" s="409"/>
      <c r="C302" s="409"/>
      <c r="D302" s="410"/>
      <c r="E302" s="411"/>
      <c r="F302" s="411"/>
      <c r="G302" s="412"/>
      <c r="H302" s="412"/>
      <c r="I302" s="412"/>
      <c r="J302" s="412"/>
      <c r="K302" s="412"/>
      <c r="L302" s="412"/>
      <c r="M302" s="412"/>
      <c r="N302" s="412"/>
      <c r="O302" s="412"/>
      <c r="P302" s="412"/>
      <c r="Q302" s="411"/>
      <c r="R302" s="363"/>
      <c r="S302" s="413"/>
      <c r="V302" s="414"/>
    </row>
    <row r="303" spans="1:22" s="392" customFormat="1" ht="15.75" hidden="1" x14ac:dyDescent="0.2">
      <c r="A303" s="409"/>
      <c r="B303" s="409"/>
      <c r="C303" s="409"/>
      <c r="D303" s="410"/>
      <c r="E303" s="411"/>
      <c r="F303" s="411"/>
      <c r="G303" s="412"/>
      <c r="H303" s="412"/>
      <c r="I303" s="412"/>
      <c r="J303" s="412"/>
      <c r="K303" s="412"/>
      <c r="L303" s="412"/>
      <c r="M303" s="412"/>
      <c r="N303" s="412"/>
      <c r="O303" s="412"/>
      <c r="P303" s="412"/>
      <c r="Q303" s="411"/>
      <c r="R303" s="363"/>
      <c r="S303" s="413"/>
      <c r="V303" s="414"/>
    </row>
    <row r="304" spans="1:22" s="392" customFormat="1" ht="15.75" hidden="1" x14ac:dyDescent="0.2">
      <c r="A304" s="409"/>
      <c r="B304" s="409"/>
      <c r="C304" s="409"/>
      <c r="D304" s="410"/>
      <c r="E304" s="411"/>
      <c r="F304" s="411"/>
      <c r="G304" s="412"/>
      <c r="H304" s="412"/>
      <c r="I304" s="412"/>
      <c r="J304" s="412"/>
      <c r="K304" s="412"/>
      <c r="L304" s="412"/>
      <c r="M304" s="412"/>
      <c r="N304" s="412"/>
      <c r="O304" s="412"/>
      <c r="P304" s="412"/>
      <c r="Q304" s="411"/>
      <c r="R304" s="363"/>
      <c r="S304" s="413"/>
      <c r="V304" s="414"/>
    </row>
    <row r="305" spans="1:22" s="392" customFormat="1" ht="15.75" hidden="1" x14ac:dyDescent="0.2">
      <c r="A305" s="409"/>
      <c r="B305" s="409"/>
      <c r="C305" s="409"/>
      <c r="D305" s="410"/>
      <c r="E305" s="411"/>
      <c r="F305" s="411"/>
      <c r="G305" s="412"/>
      <c r="H305" s="412"/>
      <c r="I305" s="412"/>
      <c r="J305" s="412"/>
      <c r="K305" s="412"/>
      <c r="L305" s="412"/>
      <c r="M305" s="412"/>
      <c r="N305" s="412"/>
      <c r="O305" s="412"/>
      <c r="P305" s="412"/>
      <c r="Q305" s="411"/>
      <c r="R305" s="363"/>
      <c r="S305" s="413"/>
      <c r="V305" s="414"/>
    </row>
    <row r="306" spans="1:22" s="392" customFormat="1" ht="15.75" x14ac:dyDescent="0.2">
      <c r="A306" s="409"/>
      <c r="B306" s="409"/>
      <c r="C306" s="409"/>
      <c r="D306" s="410"/>
      <c r="E306" s="411"/>
      <c r="F306" s="411"/>
      <c r="G306" s="412"/>
      <c r="H306" s="412"/>
      <c r="I306" s="412"/>
      <c r="J306" s="412"/>
      <c r="K306" s="412"/>
      <c r="L306" s="412"/>
      <c r="M306" s="412"/>
      <c r="N306" s="412"/>
      <c r="O306" s="412"/>
      <c r="P306" s="412"/>
      <c r="Q306" s="411"/>
      <c r="R306" s="363"/>
      <c r="S306" s="413"/>
      <c r="V306" s="414"/>
    </row>
    <row r="307" spans="1:22" s="392" customFormat="1" ht="18.75" x14ac:dyDescent="0.3">
      <c r="A307" s="409"/>
      <c r="B307" s="409"/>
      <c r="C307" s="409"/>
      <c r="D307" s="950" t="s">
        <v>1398</v>
      </c>
      <c r="E307" s="950"/>
      <c r="F307" s="125"/>
      <c r="G307" s="126"/>
      <c r="H307" s="84"/>
      <c r="I307" s="84"/>
      <c r="J307" s="412"/>
      <c r="K307" s="412"/>
      <c r="L307" s="412"/>
      <c r="M307" s="412"/>
      <c r="N307" s="412"/>
      <c r="O307" s="412"/>
      <c r="P307" s="412"/>
      <c r="R307" s="363">
        <v>1</v>
      </c>
      <c r="S307" s="413"/>
      <c r="V307" s="414"/>
    </row>
    <row r="308" spans="1:22" s="392" customFormat="1" ht="37.5" x14ac:dyDescent="0.3">
      <c r="A308" s="409"/>
      <c r="B308" s="409"/>
      <c r="C308" s="409"/>
      <c r="D308" s="950" t="s">
        <v>1399</v>
      </c>
      <c r="E308" s="950"/>
      <c r="F308" s="84"/>
      <c r="G308" s="84"/>
      <c r="H308" s="951" t="s">
        <v>1400</v>
      </c>
      <c r="I308" s="84"/>
      <c r="J308" s="415"/>
      <c r="K308" s="951"/>
      <c r="M308" s="415"/>
      <c r="N308" s="412"/>
      <c r="O308" s="412"/>
      <c r="P308" s="412"/>
      <c r="Q308" s="411"/>
      <c r="R308" s="363">
        <v>1</v>
      </c>
      <c r="S308" s="413"/>
      <c r="V308" s="414"/>
    </row>
    <row r="309" spans="1:22" s="392" customFormat="1" ht="15.75" hidden="1" x14ac:dyDescent="0.2">
      <c r="A309" s="409"/>
      <c r="B309" s="409"/>
      <c r="C309" s="409"/>
      <c r="D309" s="410"/>
      <c r="E309" s="411"/>
      <c r="F309" s="411"/>
      <c r="G309" s="412"/>
      <c r="H309" s="412"/>
      <c r="I309" s="412"/>
      <c r="J309" s="412"/>
      <c r="K309" s="412"/>
      <c r="L309" s="412"/>
      <c r="M309" s="412"/>
      <c r="N309" s="412"/>
      <c r="O309" s="412"/>
      <c r="P309" s="412"/>
      <c r="Q309" s="840">
        <f>E301+J301</f>
        <v>3653685775.0299997</v>
      </c>
      <c r="R309" s="363">
        <v>1</v>
      </c>
      <c r="S309" s="413"/>
      <c r="V309" s="414"/>
    </row>
    <row r="310" spans="1:22" s="392" customFormat="1" ht="15.75" hidden="1" x14ac:dyDescent="0.2">
      <c r="A310" s="409"/>
      <c r="B310" s="409"/>
      <c r="C310" s="409"/>
      <c r="D310" s="410"/>
      <c r="E310" s="411">
        <f>O301+E301</f>
        <v>2203646415.5</v>
      </c>
      <c r="F310" s="411"/>
      <c r="G310" s="412"/>
      <c r="H310" s="412"/>
      <c r="I310" s="412">
        <f>I301+O301</f>
        <v>225216125.5</v>
      </c>
      <c r="J310" s="412"/>
      <c r="K310" s="412">
        <f>J301-O301</f>
        <v>1450039359.53</v>
      </c>
      <c r="L310" s="412"/>
      <c r="M310" s="412"/>
      <c r="N310" s="412"/>
      <c r="O310" s="412"/>
      <c r="P310" s="412"/>
      <c r="Q310" s="411">
        <f>I310+E310</f>
        <v>2428862541</v>
      </c>
      <c r="R310" s="363">
        <v>11</v>
      </c>
      <c r="S310" s="413"/>
      <c r="V310" s="414"/>
    </row>
    <row r="311" spans="1:22" s="392" customFormat="1" ht="15.75" hidden="1" x14ac:dyDescent="0.2">
      <c r="A311" s="409"/>
      <c r="B311" s="409"/>
      <c r="C311" s="409"/>
      <c r="D311" s="410"/>
      <c r="E311" s="411"/>
      <c r="F311" s="411"/>
      <c r="G311" s="412"/>
      <c r="H311" s="412"/>
      <c r="I311" s="412"/>
      <c r="J311" s="412"/>
      <c r="K311" s="412"/>
      <c r="L311" s="412"/>
      <c r="M311" s="412"/>
      <c r="N311" s="412"/>
      <c r="O311" s="412"/>
      <c r="P311" s="412"/>
      <c r="Q311" s="411"/>
      <c r="R311" s="363">
        <v>1</v>
      </c>
      <c r="S311" s="413"/>
      <c r="V311" s="414"/>
    </row>
    <row r="312" spans="1:22" s="392" customFormat="1" ht="15.75" hidden="1" x14ac:dyDescent="0.2">
      <c r="A312" s="409"/>
      <c r="B312" s="409"/>
      <c r="C312" s="409"/>
      <c r="D312" s="410"/>
      <c r="E312" s="411"/>
      <c r="F312" s="411"/>
      <c r="G312" s="412"/>
      <c r="H312" s="412"/>
      <c r="I312" s="412"/>
      <c r="J312" s="412"/>
      <c r="K312" s="412"/>
      <c r="L312" s="412"/>
      <c r="M312" s="412"/>
      <c r="N312" s="412"/>
      <c r="O312" s="412"/>
      <c r="P312" s="412"/>
      <c r="Q312" s="411"/>
      <c r="R312" s="363">
        <v>1</v>
      </c>
      <c r="S312" s="413">
        <v>1</v>
      </c>
      <c r="V312" s="414"/>
    </row>
    <row r="313" spans="1:22" s="421" customFormat="1" ht="20.25" hidden="1" x14ac:dyDescent="0.3">
      <c r="A313" s="409"/>
      <c r="B313" s="409"/>
      <c r="C313" s="409"/>
      <c r="N313" s="411"/>
      <c r="O313" s="416"/>
      <c r="P313" s="417"/>
      <c r="Q313" s="392"/>
      <c r="R313" s="363">
        <v>1</v>
      </c>
    </row>
    <row r="314" spans="1:22" s="178" customFormat="1" ht="15.75" hidden="1" x14ac:dyDescent="0.2">
      <c r="A314" s="418"/>
      <c r="B314" s="418"/>
      <c r="C314" s="418"/>
      <c r="D314" s="419" t="s">
        <v>81</v>
      </c>
      <c r="E314" s="420">
        <f t="shared" ref="E314:Q314" si="110">E18+E31+E37+E74+E109+E143+E150+E251+E195+E279+E261+E284+E257+E269</f>
        <v>2012564657</v>
      </c>
      <c r="F314" s="420">
        <f t="shared" si="110"/>
        <v>1966751790</v>
      </c>
      <c r="G314" s="420">
        <f t="shared" si="110"/>
        <v>658150700</v>
      </c>
      <c r="H314" s="420">
        <f t="shared" si="110"/>
        <v>86997380</v>
      </c>
      <c r="I314" s="420">
        <f t="shared" si="110"/>
        <v>34134367</v>
      </c>
      <c r="J314" s="420">
        <f t="shared" si="110"/>
        <v>1641025718.03</v>
      </c>
      <c r="K314" s="420">
        <f t="shared" si="110"/>
        <v>444689621.80000001</v>
      </c>
      <c r="L314" s="420">
        <f t="shared" si="110"/>
        <v>6240407</v>
      </c>
      <c r="M314" s="420">
        <f t="shared" si="110"/>
        <v>2603901</v>
      </c>
      <c r="N314" s="420">
        <f t="shared" si="110"/>
        <v>1196336096.23</v>
      </c>
      <c r="O314" s="420">
        <f t="shared" si="110"/>
        <v>190986358.5</v>
      </c>
      <c r="P314" s="420">
        <f t="shared" si="110"/>
        <v>162034084.69</v>
      </c>
      <c r="Q314" s="420">
        <f t="shared" si="110"/>
        <v>3653292175.0299997</v>
      </c>
      <c r="R314" s="363">
        <f>+E314+J314</f>
        <v>3653590375.0299997</v>
      </c>
    </row>
    <row r="315" spans="1:22" s="70" customFormat="1" hidden="1" x14ac:dyDescent="0.2">
      <c r="A315" s="177"/>
      <c r="B315" s="177"/>
      <c r="C315" s="177"/>
      <c r="D315" s="176"/>
      <c r="E315" s="482">
        <f>E301-E314</f>
        <v>0</v>
      </c>
      <c r="F315" s="176" t="b">
        <f>F301=F314</f>
        <v>0</v>
      </c>
      <c r="G315" s="176" t="b">
        <f t="shared" ref="G315:M315" si="111">G301=G314</f>
        <v>1</v>
      </c>
      <c r="H315" s="176" t="b">
        <f t="shared" si="111"/>
        <v>1</v>
      </c>
      <c r="I315" s="176" t="b">
        <f t="shared" si="111"/>
        <v>1</v>
      </c>
      <c r="J315" s="176" t="b">
        <f>J301=J314</f>
        <v>0</v>
      </c>
      <c r="K315" s="176" t="b">
        <f t="shared" si="111"/>
        <v>1</v>
      </c>
      <c r="L315" s="176" t="b">
        <f t="shared" si="111"/>
        <v>1</v>
      </c>
      <c r="M315" s="176" t="b">
        <f t="shared" si="111"/>
        <v>1</v>
      </c>
      <c r="N315" s="176" t="b">
        <f>N301=N314</f>
        <v>0</v>
      </c>
      <c r="O315" s="176" t="b">
        <f>O301=O314</f>
        <v>0</v>
      </c>
      <c r="P315" s="176" t="b">
        <f>P301=P314</f>
        <v>0</v>
      </c>
      <c r="Q315" s="482" t="b">
        <f>Q301=Q314</f>
        <v>0</v>
      </c>
      <c r="R315" s="176" t="b">
        <f>R301=R314</f>
        <v>0</v>
      </c>
      <c r="S315" s="264"/>
    </row>
    <row r="316" spans="1:22" s="70" customFormat="1" hidden="1" x14ac:dyDescent="0.2">
      <c r="A316" s="156"/>
      <c r="B316" s="156"/>
      <c r="C316" s="156"/>
      <c r="D316" s="27"/>
      <c r="E316" s="195" t="b">
        <f>E314=E301</f>
        <v>1</v>
      </c>
      <c r="F316" s="195" t="b">
        <f t="shared" ref="F316:R316" si="112">F314=F301</f>
        <v>0</v>
      </c>
      <c r="G316" s="195" t="b">
        <f t="shared" si="112"/>
        <v>1</v>
      </c>
      <c r="H316" s="195" t="b">
        <f t="shared" si="112"/>
        <v>1</v>
      </c>
      <c r="I316" s="195" t="b">
        <f t="shared" si="112"/>
        <v>1</v>
      </c>
      <c r="J316" s="195" t="b">
        <f>J314=J301</f>
        <v>0</v>
      </c>
      <c r="K316" s="195" t="b">
        <f t="shared" si="112"/>
        <v>1</v>
      </c>
      <c r="L316" s="195" t="b">
        <f t="shared" si="112"/>
        <v>1</v>
      </c>
      <c r="M316" s="195" t="b">
        <f t="shared" si="112"/>
        <v>1</v>
      </c>
      <c r="N316" s="195" t="b">
        <f>N314=N301</f>
        <v>0</v>
      </c>
      <c r="O316" s="195" t="b">
        <f>O314=O301</f>
        <v>0</v>
      </c>
      <c r="P316" s="195" t="b">
        <f>P314=P301</f>
        <v>0</v>
      </c>
      <c r="Q316" s="195" t="b">
        <f>Q314=Q301</f>
        <v>0</v>
      </c>
      <c r="R316" s="195" t="b">
        <f t="shared" si="112"/>
        <v>0</v>
      </c>
    </row>
    <row r="317" spans="1:22" s="70" customFormat="1" hidden="1" x14ac:dyDescent="0.2">
      <c r="A317" s="156"/>
      <c r="B317" s="156"/>
      <c r="C317" s="156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69"/>
      <c r="Q317" s="27"/>
      <c r="R317" s="27"/>
    </row>
    <row r="318" spans="1:22" s="70" customFormat="1" hidden="1" x14ac:dyDescent="0.2">
      <c r="A318" s="156"/>
      <c r="B318" s="156"/>
      <c r="C318" s="156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196">
        <f>E301+P301</f>
        <v>2174694141.6900001</v>
      </c>
      <c r="P318" s="69"/>
      <c r="Q318" s="27"/>
      <c r="R318" s="27"/>
    </row>
    <row r="319" spans="1:22" s="70" customFormat="1" hidden="1" x14ac:dyDescent="0.2">
      <c r="A319" s="156"/>
      <c r="B319" s="156"/>
      <c r="C319" s="156"/>
      <c r="D319" s="27"/>
      <c r="E319" s="196" t="b">
        <f>E314=E301</f>
        <v>1</v>
      </c>
      <c r="F319" s="196" t="b">
        <f t="shared" ref="F319:R319" si="113">F314=F301</f>
        <v>0</v>
      </c>
      <c r="G319" s="196" t="b">
        <f t="shared" si="113"/>
        <v>1</v>
      </c>
      <c r="H319" s="196" t="b">
        <f t="shared" si="113"/>
        <v>1</v>
      </c>
      <c r="I319" s="196" t="b">
        <f t="shared" si="113"/>
        <v>1</v>
      </c>
      <c r="J319" s="196" t="b">
        <f t="shared" si="113"/>
        <v>0</v>
      </c>
      <c r="K319" s="196" t="b">
        <f t="shared" si="113"/>
        <v>1</v>
      </c>
      <c r="L319" s="196" t="b">
        <f t="shared" si="113"/>
        <v>1</v>
      </c>
      <c r="M319" s="196" t="b">
        <f t="shared" si="113"/>
        <v>1</v>
      </c>
      <c r="N319" s="196" t="b">
        <f t="shared" si="113"/>
        <v>0</v>
      </c>
      <c r="O319" s="196" t="b">
        <f t="shared" si="113"/>
        <v>0</v>
      </c>
      <c r="P319" s="196" t="b">
        <f t="shared" si="113"/>
        <v>0</v>
      </c>
      <c r="Q319" s="196" t="b">
        <f t="shared" si="113"/>
        <v>0</v>
      </c>
      <c r="R319" s="196" t="b">
        <f t="shared" si="113"/>
        <v>0</v>
      </c>
    </row>
    <row r="320" spans="1:22" s="70" customFormat="1" hidden="1" x14ac:dyDescent="0.2">
      <c r="A320" s="156"/>
      <c r="B320" s="156"/>
      <c r="C320" s="156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69"/>
      <c r="Q320" s="27"/>
      <c r="R320" s="27"/>
    </row>
    <row r="321" spans="1:18" s="70" customFormat="1" hidden="1" x14ac:dyDescent="0.2">
      <c r="A321" s="156"/>
      <c r="B321" s="156"/>
      <c r="C321" s="156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69"/>
      <c r="Q321" s="27"/>
      <c r="R321" s="27"/>
    </row>
    <row r="322" spans="1:18" hidden="1" x14ac:dyDescent="0.2">
      <c r="A322" s="156"/>
      <c r="B322" s="156"/>
      <c r="C322" s="156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69"/>
      <c r="Q322" s="196">
        <f>E301+J301</f>
        <v>3653685775.0299997</v>
      </c>
      <c r="R322" s="27"/>
    </row>
    <row r="323" spans="1:18" hidden="1" x14ac:dyDescent="0.2">
      <c r="E323" s="351" t="b">
        <f>E301=E314</f>
        <v>1</v>
      </c>
      <c r="F323" s="351" t="b">
        <f t="shared" ref="F323:R323" si="114">F301=F314</f>
        <v>0</v>
      </c>
      <c r="G323" s="351" t="b">
        <f t="shared" si="114"/>
        <v>1</v>
      </c>
      <c r="H323" s="351" t="b">
        <f t="shared" si="114"/>
        <v>1</v>
      </c>
      <c r="I323" s="351" t="b">
        <f t="shared" si="114"/>
        <v>1</v>
      </c>
      <c r="J323" s="351" t="b">
        <f t="shared" si="114"/>
        <v>0</v>
      </c>
      <c r="K323" s="351" t="b">
        <f t="shared" si="114"/>
        <v>1</v>
      </c>
      <c r="L323" s="351" t="b">
        <f t="shared" si="114"/>
        <v>1</v>
      </c>
      <c r="M323" s="351" t="b">
        <f t="shared" si="114"/>
        <v>1</v>
      </c>
      <c r="N323" s="351" t="b">
        <f t="shared" si="114"/>
        <v>0</v>
      </c>
      <c r="O323" s="351" t="b">
        <f t="shared" si="114"/>
        <v>0</v>
      </c>
      <c r="P323" s="351" t="b">
        <f t="shared" si="114"/>
        <v>0</v>
      </c>
      <c r="Q323" s="351" t="b">
        <f t="shared" si="114"/>
        <v>0</v>
      </c>
      <c r="R323" s="351" t="b">
        <f t="shared" si="114"/>
        <v>0</v>
      </c>
    </row>
    <row r="324" spans="1:18" hidden="1" x14ac:dyDescent="0.2"/>
    <row r="325" spans="1:18" hidden="1" x14ac:dyDescent="0.2"/>
    <row r="326" spans="1:18" hidden="1" x14ac:dyDescent="0.2"/>
    <row r="327" spans="1:18" hidden="1" x14ac:dyDescent="0.2"/>
    <row r="328" spans="1:18" hidden="1" x14ac:dyDescent="0.2">
      <c r="E328" s="604">
        <v>1945806170</v>
      </c>
      <c r="F328" s="604">
        <v>1901034970</v>
      </c>
      <c r="G328" s="604">
        <v>656823600</v>
      </c>
      <c r="H328" s="604">
        <v>86821300</v>
      </c>
      <c r="I328" s="604">
        <v>33390900</v>
      </c>
      <c r="J328" s="604">
        <v>1190941336</v>
      </c>
      <c r="K328" s="604">
        <v>383844796</v>
      </c>
      <c r="L328" s="604">
        <v>6240407</v>
      </c>
      <c r="M328" s="604">
        <v>2603901</v>
      </c>
      <c r="N328" s="604">
        <v>807096540</v>
      </c>
      <c r="O328" s="604">
        <v>38536240</v>
      </c>
      <c r="P328" s="604">
        <v>37736240</v>
      </c>
      <c r="Q328" s="604">
        <v>3136747506</v>
      </c>
      <c r="R328" s="604">
        <f>R301-R324</f>
        <v>3653685775.0299997</v>
      </c>
    </row>
    <row r="329" spans="1:18" hidden="1" x14ac:dyDescent="0.2"/>
    <row r="330" spans="1:18" hidden="1" x14ac:dyDescent="0.2"/>
    <row r="331" spans="1:18" hidden="1" x14ac:dyDescent="0.2"/>
    <row r="332" spans="1:18" hidden="1" x14ac:dyDescent="0.2">
      <c r="E332" s="604">
        <f>E301-E328</f>
        <v>66758487</v>
      </c>
      <c r="F332" s="604">
        <f t="shared" ref="F332:R332" si="115">F301-F328</f>
        <v>66015020</v>
      </c>
      <c r="G332" s="604">
        <f t="shared" si="115"/>
        <v>1327100</v>
      </c>
      <c r="H332" s="604">
        <f t="shared" si="115"/>
        <v>176080</v>
      </c>
      <c r="I332" s="604">
        <f t="shared" si="115"/>
        <v>743467</v>
      </c>
      <c r="J332" s="604">
        <f t="shared" si="115"/>
        <v>450179782.02999997</v>
      </c>
      <c r="K332" s="604">
        <f t="shared" si="115"/>
        <v>60844825.800000012</v>
      </c>
      <c r="L332" s="604">
        <f t="shared" si="115"/>
        <v>0</v>
      </c>
      <c r="M332" s="604">
        <f t="shared" si="115"/>
        <v>0</v>
      </c>
      <c r="N332" s="604">
        <f t="shared" si="115"/>
        <v>389334956.23000002</v>
      </c>
      <c r="O332" s="604">
        <f t="shared" si="115"/>
        <v>152545518.5</v>
      </c>
      <c r="P332" s="604">
        <f t="shared" si="115"/>
        <v>124393244.69</v>
      </c>
      <c r="Q332" s="604">
        <f t="shared" si="115"/>
        <v>516938269.02999973</v>
      </c>
      <c r="R332" s="604">
        <f t="shared" si="115"/>
        <v>0</v>
      </c>
    </row>
    <row r="333" spans="1:18" hidden="1" x14ac:dyDescent="0.2"/>
    <row r="334" spans="1:18" hidden="1" x14ac:dyDescent="0.2"/>
    <row r="335" spans="1:18" hidden="1" x14ac:dyDescent="0.2"/>
    <row r="336" spans="1:18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</sheetData>
  <autoFilter ref="A1:R322">
    <filterColumn colId="13" showButton="0"/>
    <filterColumn colId="14" showButton="0"/>
    <filterColumn colId="15" showButton="0"/>
    <filterColumn colId="17">
      <customFilters and="1">
        <customFilter operator="greaterThan" val="0"/>
      </customFilters>
    </filterColumn>
  </autoFilter>
  <mergeCells count="27">
    <mergeCell ref="N1:Q1"/>
    <mergeCell ref="Q10:Q15"/>
    <mergeCell ref="O12:O15"/>
    <mergeCell ref="L13:L15"/>
    <mergeCell ref="M13:M15"/>
    <mergeCell ref="J11:J15"/>
    <mergeCell ref="N2:Q2"/>
    <mergeCell ref="J10:P10"/>
    <mergeCell ref="A5:Q5"/>
    <mergeCell ref="L11:M12"/>
    <mergeCell ref="N11:N15"/>
    <mergeCell ref="A10:A15"/>
    <mergeCell ref="E11:E15"/>
    <mergeCell ref="K11:K15"/>
    <mergeCell ref="B10:B15"/>
    <mergeCell ref="C10:C15"/>
    <mergeCell ref="D10:D15"/>
    <mergeCell ref="A7:B7"/>
    <mergeCell ref="A8:B8"/>
    <mergeCell ref="A4:Q4"/>
    <mergeCell ref="P13:P15"/>
    <mergeCell ref="E10:I10"/>
    <mergeCell ref="F11:F15"/>
    <mergeCell ref="H13:H15"/>
    <mergeCell ref="I11:I15"/>
    <mergeCell ref="G11:H12"/>
    <mergeCell ref="G13:G15"/>
  </mergeCells>
  <phoneticPr fontId="0" type="noConversion"/>
  <printOptions horizontalCentered="1"/>
  <pageMargins left="0.19685039370078741" right="0.19685039370078741" top="0.39370078740157483" bottom="0.15748031496062992" header="0.15748031496062992" footer="0.15748031496062992"/>
  <pageSetup paperSize="9" scale="4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</sheetPr>
  <dimension ref="A1:Q29"/>
  <sheetViews>
    <sheetView showZeros="0" view="pageBreakPreview" zoomScale="70" zoomScaleNormal="75" zoomScaleSheetLayoutView="70" workbookViewId="0">
      <pane xSplit="4" ySplit="12" topLeftCell="E23" activePane="bottomRight" state="frozen"/>
      <selection pane="topRight" activeCell="C1" sqref="C1"/>
      <selection pane="bottomLeft" activeCell="A13" sqref="A13"/>
      <selection pane="bottomRight" activeCell="K33" sqref="K33"/>
    </sheetView>
  </sheetViews>
  <sheetFormatPr defaultRowHeight="12.75" x14ac:dyDescent="0.2"/>
  <cols>
    <col min="1" max="2" width="15" customWidth="1"/>
    <col min="3" max="3" width="16.140625" customWidth="1"/>
    <col min="4" max="4" width="37.42578125" customWidth="1"/>
    <col min="5" max="5" width="12.85546875" customWidth="1"/>
    <col min="6" max="6" width="15.140625" customWidth="1"/>
    <col min="7" max="7" width="13.85546875" customWidth="1"/>
    <col min="8" max="8" width="12" bestFit="1" customWidth="1"/>
    <col min="9" max="9" width="12.42578125" customWidth="1"/>
    <col min="10" max="10" width="14.85546875" customWidth="1"/>
    <col min="11" max="11" width="12.28515625" customWidth="1"/>
    <col min="12" max="12" width="11.42578125" customWidth="1"/>
    <col min="13" max="13" width="12.5703125" customWidth="1"/>
    <col min="14" max="14" width="12.7109375" customWidth="1"/>
    <col min="15" max="15" width="13.85546875" customWidth="1"/>
    <col min="16" max="16" width="11.42578125" customWidth="1"/>
  </cols>
  <sheetData>
    <row r="1" spans="1:17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t="s">
        <v>219</v>
      </c>
      <c r="M1" s="1154" t="s">
        <v>243</v>
      </c>
      <c r="N1" s="1154"/>
      <c r="O1" s="1154"/>
      <c r="P1" s="1154"/>
    </row>
    <row r="2" spans="1:17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1154" t="s">
        <v>279</v>
      </c>
      <c r="N2" s="1154"/>
      <c r="O2" s="1154"/>
      <c r="P2" s="1154"/>
    </row>
    <row r="3" spans="1:17" ht="16.5" customHeight="1" x14ac:dyDescent="0.35">
      <c r="A3" s="2"/>
      <c r="B3" s="2"/>
      <c r="C3" s="2"/>
      <c r="D3" s="19"/>
      <c r="E3" s="2"/>
      <c r="F3" s="2"/>
      <c r="G3" s="2"/>
      <c r="H3" s="2"/>
      <c r="I3" s="2"/>
      <c r="J3" s="2"/>
      <c r="K3" s="2"/>
      <c r="M3" s="1154" t="s">
        <v>840</v>
      </c>
      <c r="N3" s="1154"/>
      <c r="O3" s="1154"/>
      <c r="P3" s="1154"/>
    </row>
    <row r="4" spans="1:17" ht="38.25" customHeight="1" x14ac:dyDescent="0.3">
      <c r="A4" s="1155" t="s">
        <v>1071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5"/>
      <c r="M4" s="1155"/>
      <c r="N4" s="1155"/>
      <c r="O4" s="1155"/>
      <c r="P4" s="1155"/>
    </row>
    <row r="5" spans="1:17" s="285" customFormat="1" ht="23.25" x14ac:dyDescent="0.35">
      <c r="A5" s="1124" t="s">
        <v>860</v>
      </c>
      <c r="B5" s="1124"/>
      <c r="C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</row>
    <row r="6" spans="1:17" s="285" customFormat="1" ht="16.5" customHeight="1" x14ac:dyDescent="0.3">
      <c r="A6" s="1148" t="s">
        <v>861</v>
      </c>
      <c r="B6" s="1148"/>
      <c r="C6" s="2"/>
      <c r="E6" s="2"/>
      <c r="F6" s="2"/>
      <c r="G6" s="2"/>
      <c r="H6" s="2"/>
      <c r="I6" s="2"/>
      <c r="J6" s="2"/>
      <c r="K6" s="2"/>
      <c r="N6" s="2"/>
      <c r="O6" s="2"/>
      <c r="P6" s="89" t="s">
        <v>739</v>
      </c>
    </row>
    <row r="7" spans="1:17" ht="21.75" customHeight="1" x14ac:dyDescent="0.2">
      <c r="A7" s="1160" t="s">
        <v>908</v>
      </c>
      <c r="B7" s="1160" t="s">
        <v>906</v>
      </c>
      <c r="C7" s="1160" t="s">
        <v>752</v>
      </c>
      <c r="D7" s="1160" t="s">
        <v>907</v>
      </c>
      <c r="E7" s="1158" t="s">
        <v>195</v>
      </c>
      <c r="F7" s="1163"/>
      <c r="G7" s="1163"/>
      <c r="H7" s="1163"/>
      <c r="I7" s="1156" t="s">
        <v>196</v>
      </c>
      <c r="J7" s="1157"/>
      <c r="K7" s="1157"/>
      <c r="L7" s="1157"/>
      <c r="M7" s="1156" t="s">
        <v>743</v>
      </c>
      <c r="N7" s="1157"/>
      <c r="O7" s="1157"/>
      <c r="P7" s="1158"/>
    </row>
    <row r="8" spans="1:17" ht="21" customHeight="1" x14ac:dyDescent="0.2">
      <c r="A8" s="1161"/>
      <c r="B8" s="1161"/>
      <c r="C8" s="1161"/>
      <c r="D8" s="1161"/>
      <c r="E8" s="1150" t="s">
        <v>116</v>
      </c>
      <c r="F8" s="1149" t="s">
        <v>117</v>
      </c>
      <c r="G8" s="1150"/>
      <c r="H8" s="1151" t="s">
        <v>754</v>
      </c>
      <c r="I8" s="1150" t="s">
        <v>116</v>
      </c>
      <c r="J8" s="1149" t="s">
        <v>117</v>
      </c>
      <c r="K8" s="1150"/>
      <c r="L8" s="1151" t="s">
        <v>754</v>
      </c>
      <c r="M8" s="1150" t="s">
        <v>116</v>
      </c>
      <c r="N8" s="1149" t="s">
        <v>117</v>
      </c>
      <c r="O8" s="1150"/>
      <c r="P8" s="1151" t="s">
        <v>754</v>
      </c>
    </row>
    <row r="9" spans="1:17" ht="33" customHeight="1" x14ac:dyDescent="0.2">
      <c r="A9" s="1161"/>
      <c r="B9" s="1161"/>
      <c r="C9" s="1161"/>
      <c r="D9" s="1161"/>
      <c r="E9" s="1150"/>
      <c r="F9" s="1151" t="s">
        <v>746</v>
      </c>
      <c r="G9" s="1159" t="s">
        <v>753</v>
      </c>
      <c r="H9" s="1152"/>
      <c r="I9" s="1150"/>
      <c r="J9" s="1151" t="s">
        <v>746</v>
      </c>
      <c r="K9" s="1159" t="s">
        <v>753</v>
      </c>
      <c r="L9" s="1152"/>
      <c r="M9" s="1150"/>
      <c r="N9" s="1151" t="s">
        <v>746</v>
      </c>
      <c r="O9" s="1159" t="s">
        <v>753</v>
      </c>
      <c r="P9" s="1152"/>
    </row>
    <row r="10" spans="1:17" ht="31.5" customHeight="1" x14ac:dyDescent="0.2">
      <c r="A10" s="1161"/>
      <c r="B10" s="1161"/>
      <c r="C10" s="1161"/>
      <c r="D10" s="1161"/>
      <c r="E10" s="1150"/>
      <c r="F10" s="1152"/>
      <c r="G10" s="1159"/>
      <c r="H10" s="1152"/>
      <c r="I10" s="1150"/>
      <c r="J10" s="1152"/>
      <c r="K10" s="1159"/>
      <c r="L10" s="1152"/>
      <c r="M10" s="1150"/>
      <c r="N10" s="1152"/>
      <c r="O10" s="1159"/>
      <c r="P10" s="1152"/>
    </row>
    <row r="11" spans="1:17" ht="31.5" customHeight="1" x14ac:dyDescent="0.2">
      <c r="A11" s="1162"/>
      <c r="B11" s="1162"/>
      <c r="C11" s="1162"/>
      <c r="D11" s="1162"/>
      <c r="E11" s="1150"/>
      <c r="F11" s="1153"/>
      <c r="G11" s="1159"/>
      <c r="H11" s="1153"/>
      <c r="I11" s="1150"/>
      <c r="J11" s="1153"/>
      <c r="K11" s="1159"/>
      <c r="L11" s="1153"/>
      <c r="M11" s="1150"/>
      <c r="N11" s="1153"/>
      <c r="O11" s="1159"/>
      <c r="P11" s="1153"/>
    </row>
    <row r="12" spans="1:17" ht="16.5" customHeight="1" x14ac:dyDescent="0.25">
      <c r="A12" s="17">
        <v>1</v>
      </c>
      <c r="B12" s="17">
        <v>2</v>
      </c>
      <c r="C12" s="17">
        <v>3</v>
      </c>
      <c r="D12" s="17">
        <v>4</v>
      </c>
      <c r="E12" s="3">
        <v>5</v>
      </c>
      <c r="F12" s="17">
        <v>6</v>
      </c>
      <c r="G12" s="17">
        <v>7</v>
      </c>
      <c r="H12" s="3">
        <v>8</v>
      </c>
      <c r="I12" s="17">
        <v>9</v>
      </c>
      <c r="J12" s="3">
        <v>10</v>
      </c>
      <c r="K12" s="17">
        <v>11</v>
      </c>
      <c r="L12" s="17">
        <v>12</v>
      </c>
      <c r="M12" s="3">
        <v>13</v>
      </c>
      <c r="N12" s="17">
        <v>14</v>
      </c>
      <c r="O12" s="17">
        <v>15</v>
      </c>
      <c r="P12" s="3">
        <v>16</v>
      </c>
    </row>
    <row r="13" spans="1:17" s="166" customFormat="1" ht="56.45" customHeight="1" x14ac:dyDescent="0.2">
      <c r="A13" s="163">
        <v>1000000</v>
      </c>
      <c r="B13" s="163"/>
      <c r="C13" s="163"/>
      <c r="D13" s="376" t="s">
        <v>890</v>
      </c>
      <c r="E13" s="192">
        <f>SUM(E15:E16)</f>
        <v>826300</v>
      </c>
      <c r="F13" s="192">
        <f t="shared" ref="F13:P13" si="0">SUM(F15:F16)</f>
        <v>606818</v>
      </c>
      <c r="G13" s="192">
        <f t="shared" si="0"/>
        <v>0</v>
      </c>
      <c r="H13" s="192">
        <f t="shared" si="0"/>
        <v>1433118</v>
      </c>
      <c r="I13" s="192">
        <f t="shared" si="0"/>
        <v>0</v>
      </c>
      <c r="J13" s="192">
        <f t="shared" si="0"/>
        <v>-382000</v>
      </c>
      <c r="K13" s="192">
        <f t="shared" si="0"/>
        <v>0</v>
      </c>
      <c r="L13" s="192">
        <f t="shared" si="0"/>
        <v>-382000</v>
      </c>
      <c r="M13" s="192">
        <f t="shared" si="0"/>
        <v>826300</v>
      </c>
      <c r="N13" s="192">
        <f t="shared" si="0"/>
        <v>224818</v>
      </c>
      <c r="O13" s="192">
        <f t="shared" si="0"/>
        <v>0</v>
      </c>
      <c r="P13" s="192">
        <f t="shared" si="0"/>
        <v>1051118</v>
      </c>
    </row>
    <row r="14" spans="1:17" s="166" customFormat="1" ht="55.15" customHeight="1" x14ac:dyDescent="0.2">
      <c r="A14" s="163">
        <v>1010000</v>
      </c>
      <c r="B14" s="163"/>
      <c r="C14" s="163"/>
      <c r="D14" s="376" t="s">
        <v>890</v>
      </c>
      <c r="E14" s="192">
        <f>SUM(E15:E16)</f>
        <v>826300</v>
      </c>
      <c r="F14" s="192">
        <f t="shared" ref="F14:P14" si="1">SUM(F15:F16)</f>
        <v>606818</v>
      </c>
      <c r="G14" s="192">
        <f t="shared" si="1"/>
        <v>0</v>
      </c>
      <c r="H14" s="192">
        <f t="shared" si="1"/>
        <v>1433118</v>
      </c>
      <c r="I14" s="192">
        <f t="shared" si="1"/>
        <v>0</v>
      </c>
      <c r="J14" s="192">
        <f t="shared" si="1"/>
        <v>-382000</v>
      </c>
      <c r="K14" s="192">
        <f t="shared" si="1"/>
        <v>0</v>
      </c>
      <c r="L14" s="192">
        <f t="shared" si="1"/>
        <v>-382000</v>
      </c>
      <c r="M14" s="192">
        <f t="shared" si="1"/>
        <v>826300</v>
      </c>
      <c r="N14" s="192">
        <f t="shared" si="1"/>
        <v>224818</v>
      </c>
      <c r="O14" s="192">
        <f t="shared" si="1"/>
        <v>0</v>
      </c>
      <c r="P14" s="192">
        <f t="shared" si="1"/>
        <v>1051118</v>
      </c>
    </row>
    <row r="15" spans="1:17" s="182" customFormat="1" ht="63" x14ac:dyDescent="0.35">
      <c r="A15" s="179">
        <v>1018821</v>
      </c>
      <c r="B15" s="179">
        <v>8821</v>
      </c>
      <c r="C15" s="179">
        <v>1060</v>
      </c>
      <c r="D15" s="180" t="s">
        <v>910</v>
      </c>
      <c r="E15" s="201">
        <v>826300</v>
      </c>
      <c r="F15" s="184">
        <f>360400+246418</f>
        <v>606818</v>
      </c>
      <c r="G15" s="184"/>
      <c r="H15" s="184">
        <f t="shared" ref="H15:H23" si="2">E15+F15</f>
        <v>1433118</v>
      </c>
      <c r="I15" s="184"/>
      <c r="J15" s="185"/>
      <c r="K15" s="185"/>
      <c r="L15" s="184">
        <f t="shared" ref="L15:L23" si="3">I15+J15</f>
        <v>0</v>
      </c>
      <c r="M15" s="186">
        <f t="shared" ref="M15:M23" si="4">E15+I15</f>
        <v>826300</v>
      </c>
      <c r="N15" s="186">
        <f>F15+J15</f>
        <v>606818</v>
      </c>
      <c r="O15" s="186"/>
      <c r="P15" s="186">
        <f t="shared" ref="P15:P23" si="5">H15+L15</f>
        <v>1433118</v>
      </c>
      <c r="Q15" s="181"/>
    </row>
    <row r="16" spans="1:17" s="182" customFormat="1" ht="78.75" x14ac:dyDescent="0.2">
      <c r="A16" s="179">
        <v>1018822</v>
      </c>
      <c r="B16" s="179">
        <v>8822</v>
      </c>
      <c r="C16" s="179">
        <v>1060</v>
      </c>
      <c r="D16" s="180" t="s">
        <v>911</v>
      </c>
      <c r="E16" s="184"/>
      <c r="F16" s="184"/>
      <c r="G16" s="184"/>
      <c r="H16" s="184">
        <f t="shared" si="2"/>
        <v>0</v>
      </c>
      <c r="I16" s="184"/>
      <c r="J16" s="185">
        <v>-382000</v>
      </c>
      <c r="K16" s="185"/>
      <c r="L16" s="184">
        <f t="shared" si="3"/>
        <v>-382000</v>
      </c>
      <c r="M16" s="186">
        <f t="shared" si="4"/>
        <v>0</v>
      </c>
      <c r="N16" s="186">
        <f>F16+J16</f>
        <v>-382000</v>
      </c>
      <c r="O16" s="186"/>
      <c r="P16" s="186">
        <f t="shared" si="5"/>
        <v>-382000</v>
      </c>
    </row>
    <row r="17" spans="1:17" s="14" customFormat="1" ht="35.25" hidden="1" customHeight="1" x14ac:dyDescent="0.2">
      <c r="A17" s="44"/>
      <c r="B17" s="44"/>
      <c r="C17" s="44"/>
      <c r="D17" s="43" t="s">
        <v>148</v>
      </c>
      <c r="E17" s="183">
        <f>SUM(E18:E19)</f>
        <v>0</v>
      </c>
      <c r="F17" s="183">
        <f>SUM(F18:F19)</f>
        <v>0</v>
      </c>
      <c r="G17" s="183"/>
      <c r="H17" s="183">
        <f t="shared" si="2"/>
        <v>0</v>
      </c>
      <c r="I17" s="183">
        <f>SUM(I18:I19)</f>
        <v>0</v>
      </c>
      <c r="J17" s="183">
        <f>SUM(J18:J19)</f>
        <v>0</v>
      </c>
      <c r="K17" s="183"/>
      <c r="L17" s="183">
        <f t="shared" si="3"/>
        <v>0</v>
      </c>
      <c r="M17" s="183">
        <f t="shared" si="4"/>
        <v>0</v>
      </c>
      <c r="N17" s="183">
        <f>F17+J17</f>
        <v>0</v>
      </c>
      <c r="O17" s="183"/>
      <c r="P17" s="183">
        <f t="shared" si="5"/>
        <v>0</v>
      </c>
    </row>
    <row r="18" spans="1:17" ht="51" hidden="1" customHeight="1" x14ac:dyDescent="0.35">
      <c r="A18" s="39"/>
      <c r="B18" s="39"/>
      <c r="C18" s="39"/>
      <c r="D18" s="35" t="s">
        <v>166</v>
      </c>
      <c r="E18" s="187"/>
      <c r="F18" s="187"/>
      <c r="G18" s="187"/>
      <c r="H18" s="187">
        <f t="shared" si="2"/>
        <v>0</v>
      </c>
      <c r="I18" s="187"/>
      <c r="J18" s="188"/>
      <c r="K18" s="188"/>
      <c r="L18" s="187">
        <f t="shared" si="3"/>
        <v>0</v>
      </c>
      <c r="M18" s="183">
        <f t="shared" si="4"/>
        <v>0</v>
      </c>
      <c r="N18" s="183">
        <f>F18+J18</f>
        <v>0</v>
      </c>
      <c r="O18" s="183"/>
      <c r="P18" s="183">
        <f t="shared" si="5"/>
        <v>0</v>
      </c>
      <c r="Q18" s="18"/>
    </row>
    <row r="19" spans="1:17" ht="51.75" hidden="1" customHeight="1" x14ac:dyDescent="0.2">
      <c r="A19" s="39"/>
      <c r="B19" s="39"/>
      <c r="C19" s="39"/>
      <c r="D19" s="35" t="s">
        <v>4</v>
      </c>
      <c r="E19" s="187"/>
      <c r="F19" s="187"/>
      <c r="G19" s="187"/>
      <c r="H19" s="187">
        <f t="shared" si="2"/>
        <v>0</v>
      </c>
      <c r="I19" s="187"/>
      <c r="J19" s="188"/>
      <c r="K19" s="188"/>
      <c r="L19" s="187">
        <f t="shared" si="3"/>
        <v>0</v>
      </c>
      <c r="M19" s="183">
        <f t="shared" si="4"/>
        <v>0</v>
      </c>
      <c r="N19" s="183">
        <f>F19+J19</f>
        <v>0</v>
      </c>
      <c r="O19" s="183"/>
      <c r="P19" s="183">
        <f t="shared" si="5"/>
        <v>0</v>
      </c>
    </row>
    <row r="20" spans="1:17" s="166" customFormat="1" ht="73.150000000000006" customHeight="1" x14ac:dyDescent="0.2">
      <c r="A20" s="163">
        <v>2700000</v>
      </c>
      <c r="B20" s="163"/>
      <c r="C20" s="163"/>
      <c r="D20" s="161" t="s">
        <v>695</v>
      </c>
      <c r="E20" s="192">
        <f>SUM(E22:E24)</f>
        <v>2000000</v>
      </c>
      <c r="F20" s="192">
        <f t="shared" ref="F20:P20" si="6">SUM(F22:F24)</f>
        <v>500000</v>
      </c>
      <c r="G20" s="192">
        <f t="shared" si="6"/>
        <v>0</v>
      </c>
      <c r="H20" s="192">
        <f t="shared" si="6"/>
        <v>2500000</v>
      </c>
      <c r="I20" s="192">
        <f t="shared" si="6"/>
        <v>0</v>
      </c>
      <c r="J20" s="192">
        <f t="shared" si="6"/>
        <v>-500000</v>
      </c>
      <c r="K20" s="192">
        <f t="shared" si="6"/>
        <v>0</v>
      </c>
      <c r="L20" s="192">
        <f t="shared" si="6"/>
        <v>-500000</v>
      </c>
      <c r="M20" s="192">
        <f t="shared" si="6"/>
        <v>2000000</v>
      </c>
      <c r="N20" s="192">
        <f t="shared" si="6"/>
        <v>0</v>
      </c>
      <c r="O20" s="192">
        <f t="shared" si="6"/>
        <v>0</v>
      </c>
      <c r="P20" s="192">
        <f t="shared" si="6"/>
        <v>2000000</v>
      </c>
    </row>
    <row r="21" spans="1:17" s="166" customFormat="1" ht="70.900000000000006" customHeight="1" x14ac:dyDescent="0.2">
      <c r="A21" s="163">
        <v>2710000</v>
      </c>
      <c r="B21" s="163"/>
      <c r="C21" s="163"/>
      <c r="D21" s="161" t="s">
        <v>695</v>
      </c>
      <c r="E21" s="192">
        <f>SUM(E22:E23)</f>
        <v>2000000</v>
      </c>
      <c r="F21" s="192">
        <f t="shared" ref="F21:P21" si="7">SUM(F22:F23)</f>
        <v>500000</v>
      </c>
      <c r="G21" s="192">
        <f t="shared" si="7"/>
        <v>0</v>
      </c>
      <c r="H21" s="192">
        <f t="shared" si="7"/>
        <v>2500000</v>
      </c>
      <c r="I21" s="192">
        <f t="shared" si="7"/>
        <v>0</v>
      </c>
      <c r="J21" s="192">
        <f t="shared" si="7"/>
        <v>-500000</v>
      </c>
      <c r="K21" s="192">
        <f t="shared" si="7"/>
        <v>0</v>
      </c>
      <c r="L21" s="192">
        <f t="shared" si="7"/>
        <v>-500000</v>
      </c>
      <c r="M21" s="192">
        <f t="shared" si="7"/>
        <v>2000000</v>
      </c>
      <c r="N21" s="192">
        <f t="shared" si="7"/>
        <v>0</v>
      </c>
      <c r="O21" s="192">
        <f t="shared" si="7"/>
        <v>0</v>
      </c>
      <c r="P21" s="192">
        <f t="shared" si="7"/>
        <v>2000000</v>
      </c>
    </row>
    <row r="22" spans="1:17" s="182" customFormat="1" ht="47.25" x14ac:dyDescent="0.2">
      <c r="A22" s="179">
        <v>2718831</v>
      </c>
      <c r="B22" s="179">
        <v>8831</v>
      </c>
      <c r="C22" s="179">
        <v>1060</v>
      </c>
      <c r="D22" s="180" t="s">
        <v>794</v>
      </c>
      <c r="E22" s="184">
        <v>2000000</v>
      </c>
      <c r="F22" s="184">
        <v>500000</v>
      </c>
      <c r="G22" s="184"/>
      <c r="H22" s="184">
        <f t="shared" si="2"/>
        <v>2500000</v>
      </c>
      <c r="I22" s="184"/>
      <c r="J22" s="185"/>
      <c r="K22" s="185"/>
      <c r="L22" s="184">
        <f t="shared" si="3"/>
        <v>0</v>
      </c>
      <c r="M22" s="186">
        <f t="shared" si="4"/>
        <v>2000000</v>
      </c>
      <c r="N22" s="186">
        <f>F22+J22</f>
        <v>500000</v>
      </c>
      <c r="O22" s="186">
        <f>G22+K22</f>
        <v>0</v>
      </c>
      <c r="P22" s="186">
        <f t="shared" si="5"/>
        <v>2500000</v>
      </c>
    </row>
    <row r="23" spans="1:17" s="182" customFormat="1" ht="47.25" x14ac:dyDescent="0.2">
      <c r="A23" s="179">
        <v>2718832</v>
      </c>
      <c r="B23" s="179">
        <v>8832</v>
      </c>
      <c r="C23" s="179">
        <v>1060</v>
      </c>
      <c r="D23" s="180" t="s">
        <v>795</v>
      </c>
      <c r="E23" s="184"/>
      <c r="F23" s="184"/>
      <c r="G23" s="184"/>
      <c r="H23" s="184">
        <f t="shared" si="2"/>
        <v>0</v>
      </c>
      <c r="I23" s="184"/>
      <c r="J23" s="185">
        <v>-500000</v>
      </c>
      <c r="K23" s="185"/>
      <c r="L23" s="184">
        <f t="shared" si="3"/>
        <v>-500000</v>
      </c>
      <c r="M23" s="186">
        <f t="shared" si="4"/>
        <v>0</v>
      </c>
      <c r="N23" s="186">
        <f>F23+J23</f>
        <v>-500000</v>
      </c>
      <c r="O23" s="186">
        <f>G23+K23</f>
        <v>0</v>
      </c>
      <c r="P23" s="186">
        <f t="shared" si="5"/>
        <v>-500000</v>
      </c>
    </row>
    <row r="24" spans="1:17" ht="15.75" hidden="1" customHeight="1" x14ac:dyDescent="0.2">
      <c r="A24" s="39"/>
      <c r="B24" s="39"/>
      <c r="C24" s="39"/>
      <c r="D24" s="35"/>
      <c r="E24" s="187">
        <f>+F24+H24</f>
        <v>0</v>
      </c>
      <c r="F24" s="187"/>
      <c r="G24" s="187"/>
      <c r="H24" s="187"/>
      <c r="I24" s="187"/>
      <c r="J24" s="188"/>
      <c r="K24" s="188"/>
      <c r="L24" s="188"/>
      <c r="M24" s="188"/>
      <c r="N24" s="186">
        <f>F24+J24</f>
        <v>0</v>
      </c>
      <c r="O24" s="188"/>
      <c r="P24" s="188"/>
    </row>
    <row r="25" spans="1:17" s="1" customFormat="1" ht="15.75" x14ac:dyDescent="0.2">
      <c r="A25" s="42" t="s">
        <v>748</v>
      </c>
      <c r="B25" s="42" t="s">
        <v>748</v>
      </c>
      <c r="C25" s="42" t="s">
        <v>748</v>
      </c>
      <c r="D25" s="45" t="s">
        <v>755</v>
      </c>
      <c r="E25" s="183">
        <f>E13+E20+E17</f>
        <v>2826300</v>
      </c>
      <c r="F25" s="183">
        <f>F13+F20+F17</f>
        <v>1106818</v>
      </c>
      <c r="G25" s="183"/>
      <c r="H25" s="183">
        <f>H13+H20+H17</f>
        <v>3933118</v>
      </c>
      <c r="I25" s="183">
        <f>I13+I20+I17</f>
        <v>0</v>
      </c>
      <c r="J25" s="183">
        <f>J13+J20+J17</f>
        <v>-882000</v>
      </c>
      <c r="K25" s="183"/>
      <c r="L25" s="183">
        <f>L13+L20+L17</f>
        <v>-882000</v>
      </c>
      <c r="M25" s="183">
        <f>M13+M20+M17</f>
        <v>2826300</v>
      </c>
      <c r="N25" s="183">
        <f>N13+N20+N17</f>
        <v>224818</v>
      </c>
      <c r="O25" s="183"/>
      <c r="P25" s="183">
        <f>P13+P20+P17</f>
        <v>3051118</v>
      </c>
    </row>
    <row r="26" spans="1:17" s="1" customFormat="1" ht="15.75" x14ac:dyDescent="0.2">
      <c r="A26" s="1096"/>
      <c r="B26" s="1096"/>
      <c r="C26" s="1096"/>
      <c r="D26" s="1097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</row>
    <row r="27" spans="1:17" ht="19.149999999999999" customHeight="1" x14ac:dyDescent="0.3">
      <c r="A27" s="5"/>
      <c r="B27" s="5"/>
      <c r="C27" s="5"/>
      <c r="D27" s="950" t="s">
        <v>1398</v>
      </c>
      <c r="E27" s="950"/>
      <c r="F27" s="125"/>
      <c r="G27" s="126"/>
      <c r="H27" s="84"/>
      <c r="I27" s="84"/>
      <c r="J27" s="6"/>
      <c r="K27" s="6"/>
      <c r="L27" s="6"/>
      <c r="M27" s="6"/>
      <c r="N27" s="6"/>
      <c r="O27" s="6"/>
      <c r="P27" s="6"/>
    </row>
    <row r="28" spans="1:17" ht="18.600000000000001" customHeight="1" x14ac:dyDescent="0.3">
      <c r="A28" s="51"/>
      <c r="B28" s="51"/>
      <c r="C28" s="51"/>
      <c r="D28" s="950" t="s">
        <v>1399</v>
      </c>
      <c r="E28" s="950"/>
      <c r="F28" s="84"/>
      <c r="G28" s="84"/>
      <c r="J28" s="1147" t="s">
        <v>1400</v>
      </c>
      <c r="K28" s="1147"/>
      <c r="L28" s="9"/>
      <c r="M28" s="11"/>
      <c r="N28" s="23"/>
      <c r="O28" s="33"/>
      <c r="P28" s="6"/>
    </row>
    <row r="29" spans="1:17" ht="18.75" x14ac:dyDescent="0.3">
      <c r="A29" s="4"/>
      <c r="B29" s="4"/>
      <c r="C29" s="4"/>
      <c r="D29" s="29"/>
      <c r="E29" s="29"/>
      <c r="F29" s="29"/>
      <c r="G29" s="29"/>
      <c r="H29" s="29"/>
      <c r="I29" s="29"/>
      <c r="J29" s="11"/>
      <c r="K29" s="11"/>
      <c r="L29" s="33"/>
      <c r="M29" s="33"/>
      <c r="N29" s="8"/>
    </row>
  </sheetData>
  <mergeCells count="29">
    <mergeCell ref="C7:C11"/>
    <mergeCell ref="E8:E11"/>
    <mergeCell ref="D7:D11"/>
    <mergeCell ref="A7:A11"/>
    <mergeCell ref="B7:B11"/>
    <mergeCell ref="J9:J11"/>
    <mergeCell ref="I7:L7"/>
    <mergeCell ref="L8:L11"/>
    <mergeCell ref="E7:H7"/>
    <mergeCell ref="F8:G8"/>
    <mergeCell ref="P8:P11"/>
    <mergeCell ref="F9:F11"/>
    <mergeCell ref="J8:K8"/>
    <mergeCell ref="O9:O11"/>
    <mergeCell ref="M8:M11"/>
    <mergeCell ref="K9:K11"/>
    <mergeCell ref="G9:G11"/>
    <mergeCell ref="H8:H11"/>
    <mergeCell ref="I8:I11"/>
    <mergeCell ref="J28:K28"/>
    <mergeCell ref="A5:B5"/>
    <mergeCell ref="A6:B6"/>
    <mergeCell ref="N8:O8"/>
    <mergeCell ref="N9:N11"/>
    <mergeCell ref="M1:P1"/>
    <mergeCell ref="A4:P4"/>
    <mergeCell ref="M3:P3"/>
    <mergeCell ref="M2:P2"/>
    <mergeCell ref="M7:P7"/>
  </mergeCells>
  <phoneticPr fontId="0" type="noConversion"/>
  <printOptions horizontalCentered="1"/>
  <pageMargins left="0.39370078740157483" right="0" top="0.17" bottom="0.17" header="0.51181102362204722" footer="0.39370078740157483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J373"/>
  <sheetViews>
    <sheetView view="pageBreakPreview" topLeftCell="A266" zoomScaleNormal="100" zoomScaleSheetLayoutView="100" workbookViewId="0">
      <selection activeCell="E275" sqref="E1:H65536"/>
    </sheetView>
  </sheetViews>
  <sheetFormatPr defaultRowHeight="18" x14ac:dyDescent="0.25"/>
  <cols>
    <col min="1" max="1" width="18.28515625" style="734" customWidth="1"/>
    <col min="2" max="2" width="66.28515625" style="745" customWidth="1"/>
    <col min="3" max="3" width="29" style="285" customWidth="1"/>
    <col min="4" max="4" width="19.7109375" style="285" customWidth="1"/>
    <col min="5" max="5" width="14.7109375" style="285" hidden="1" customWidth="1"/>
    <col min="6" max="6" width="0" style="285" hidden="1" customWidth="1"/>
    <col min="7" max="7" width="24.28515625" style="850" hidden="1" customWidth="1"/>
    <col min="8" max="8" width="20.42578125" style="285" hidden="1" customWidth="1"/>
    <col min="9" max="9" width="20.7109375" style="285" customWidth="1"/>
    <col min="10" max="16384" width="9.140625" style="285"/>
  </cols>
  <sheetData>
    <row r="1" spans="1:7" ht="18.75" x14ac:dyDescent="0.3">
      <c r="C1" s="1154" t="s">
        <v>238</v>
      </c>
      <c r="D1" s="1154"/>
      <c r="E1" s="1154">
        <v>1</v>
      </c>
      <c r="F1" s="1154"/>
    </row>
    <row r="2" spans="1:7" ht="18.75" x14ac:dyDescent="0.3">
      <c r="C2" s="21" t="s">
        <v>279</v>
      </c>
      <c r="D2" s="21"/>
      <c r="E2" s="21">
        <v>1</v>
      </c>
      <c r="F2" s="21"/>
    </row>
    <row r="3" spans="1:7" ht="18.75" x14ac:dyDescent="0.3">
      <c r="C3" s="483" t="s">
        <v>1290</v>
      </c>
      <c r="D3" s="483"/>
      <c r="E3" s="21">
        <v>1</v>
      </c>
      <c r="F3" s="21"/>
    </row>
    <row r="4" spans="1:7" ht="18.75" x14ac:dyDescent="0.25">
      <c r="B4" s="735" t="s">
        <v>1072</v>
      </c>
      <c r="E4" s="285">
        <v>1</v>
      </c>
    </row>
    <row r="5" spans="1:7" ht="18.75" x14ac:dyDescent="0.25">
      <c r="B5" s="736"/>
      <c r="E5" s="285">
        <v>1</v>
      </c>
    </row>
    <row r="6" spans="1:7" ht="18.75" x14ac:dyDescent="0.25">
      <c r="A6" s="737" t="s">
        <v>860</v>
      </c>
      <c r="E6" s="285">
        <v>1</v>
      </c>
    </row>
    <row r="7" spans="1:7" x14ac:dyDescent="0.25">
      <c r="A7" s="738" t="s">
        <v>861</v>
      </c>
      <c r="E7" s="285">
        <v>1</v>
      </c>
    </row>
    <row r="8" spans="1:7" ht="18.75" x14ac:dyDescent="0.25">
      <c r="A8" s="1164" t="s">
        <v>1074</v>
      </c>
      <c r="B8" s="1164"/>
      <c r="C8" s="1164"/>
      <c r="D8" s="739"/>
      <c r="E8" s="285">
        <v>1</v>
      </c>
    </row>
    <row r="9" spans="1:7" ht="18.75" x14ac:dyDescent="0.25">
      <c r="A9" s="739"/>
      <c r="B9" s="739"/>
      <c r="D9" s="740" t="s">
        <v>739</v>
      </c>
      <c r="E9" s="285">
        <v>1</v>
      </c>
    </row>
    <row r="10" spans="1:7" s="741" customFormat="1" ht="47.25" x14ac:dyDescent="0.25">
      <c r="A10" s="556" t="s">
        <v>1075</v>
      </c>
      <c r="B10" s="556" t="s">
        <v>1076</v>
      </c>
      <c r="C10" s="556" t="s">
        <v>741</v>
      </c>
      <c r="D10" s="556" t="s">
        <v>1085</v>
      </c>
      <c r="E10" s="741">
        <v>1</v>
      </c>
      <c r="G10" s="851"/>
    </row>
    <row r="11" spans="1:7" s="741" customFormat="1" ht="18.75" customHeight="1" x14ac:dyDescent="0.25">
      <c r="A11" s="556">
        <v>1</v>
      </c>
      <c r="B11" s="742">
        <v>2</v>
      </c>
      <c r="C11" s="742">
        <v>3</v>
      </c>
      <c r="D11" s="754"/>
      <c r="E11" s="741">
        <v>1</v>
      </c>
      <c r="G11" s="851"/>
    </row>
    <row r="12" spans="1:7" s="741" customFormat="1" ht="32.25" customHeight="1" x14ac:dyDescent="0.25">
      <c r="A12" s="1165" t="s">
        <v>1077</v>
      </c>
      <c r="B12" s="1166"/>
      <c r="C12" s="1167"/>
      <c r="D12" s="952"/>
      <c r="E12" s="741">
        <v>1</v>
      </c>
      <c r="G12" s="851"/>
    </row>
    <row r="13" spans="1:7" s="741" customFormat="1" ht="18" customHeight="1" x14ac:dyDescent="0.25">
      <c r="A13" s="790">
        <v>41020100</v>
      </c>
      <c r="B13" s="791" t="s">
        <v>159</v>
      </c>
      <c r="C13" s="792">
        <f>C14</f>
        <v>57297400</v>
      </c>
      <c r="D13" s="792"/>
      <c r="E13" s="763">
        <f t="shared" ref="E13:E18" si="0">C13</f>
        <v>57297400</v>
      </c>
      <c r="G13" s="851" t="b">
        <f>C13=дод1!D98</f>
        <v>1</v>
      </c>
    </row>
    <row r="14" spans="1:7" s="741" customFormat="1" ht="18" customHeight="1" x14ac:dyDescent="0.25">
      <c r="A14" s="754">
        <v>99000000000</v>
      </c>
      <c r="B14" s="743" t="s">
        <v>161</v>
      </c>
      <c r="C14" s="744">
        <v>57297400</v>
      </c>
      <c r="D14" s="744"/>
      <c r="E14" s="763">
        <f t="shared" si="0"/>
        <v>57297400</v>
      </c>
      <c r="G14" s="851"/>
    </row>
    <row r="15" spans="1:7" s="741" customFormat="1" ht="81.75" customHeight="1" x14ac:dyDescent="0.25">
      <c r="A15" s="790">
        <v>41020200</v>
      </c>
      <c r="B15" s="791" t="s">
        <v>54</v>
      </c>
      <c r="C15" s="792">
        <f>C16</f>
        <v>224980000</v>
      </c>
      <c r="D15" s="792"/>
      <c r="E15" s="763">
        <f t="shared" si="0"/>
        <v>224980000</v>
      </c>
      <c r="G15" s="851" t="b">
        <f>C15=дод1!D109</f>
        <v>1</v>
      </c>
    </row>
    <row r="16" spans="1:7" s="741" customFormat="1" ht="18" customHeight="1" x14ac:dyDescent="0.25">
      <c r="A16" s="754">
        <v>99000000000</v>
      </c>
      <c r="B16" s="743" t="s">
        <v>161</v>
      </c>
      <c r="C16" s="744">
        <v>224980000</v>
      </c>
      <c r="D16" s="744"/>
      <c r="E16" s="763">
        <f t="shared" si="0"/>
        <v>224980000</v>
      </c>
      <c r="G16" s="851"/>
    </row>
    <row r="17" spans="1:10" s="741" customFormat="1" ht="18" customHeight="1" x14ac:dyDescent="0.25">
      <c r="A17" s="790">
        <v>41033900</v>
      </c>
      <c r="B17" s="791" t="s">
        <v>193</v>
      </c>
      <c r="C17" s="792">
        <f>C18</f>
        <v>291872200</v>
      </c>
      <c r="D17" s="792"/>
      <c r="E17" s="763">
        <f t="shared" si="0"/>
        <v>291872200</v>
      </c>
      <c r="G17" s="851" t="b">
        <f>C17=дод1!D135</f>
        <v>1</v>
      </c>
    </row>
    <row r="18" spans="1:10" s="741" customFormat="1" ht="18" customHeight="1" x14ac:dyDescent="0.25">
      <c r="A18" s="754">
        <v>99000000000</v>
      </c>
      <c r="B18" s="743" t="s">
        <v>161</v>
      </c>
      <c r="C18" s="744">
        <v>291872200</v>
      </c>
      <c r="D18" s="744"/>
      <c r="E18" s="763">
        <f t="shared" si="0"/>
        <v>291872200</v>
      </c>
      <c r="G18" s="851"/>
    </row>
    <row r="19" spans="1:10" s="741" customFormat="1" ht="81.75" hidden="1" customHeight="1" x14ac:dyDescent="0.25">
      <c r="A19" s="790">
        <v>41034500</v>
      </c>
      <c r="B19" s="791" t="s">
        <v>31</v>
      </c>
      <c r="C19" s="792">
        <f>C20</f>
        <v>7355000</v>
      </c>
      <c r="D19" s="792"/>
      <c r="E19" s="763"/>
      <c r="G19" s="851"/>
    </row>
    <row r="20" spans="1:10" s="741" customFormat="1" ht="18" customHeight="1" x14ac:dyDescent="0.25">
      <c r="A20" s="754">
        <v>99000000000</v>
      </c>
      <c r="B20" s="743" t="s">
        <v>161</v>
      </c>
      <c r="C20" s="744">
        <v>7355000</v>
      </c>
      <c r="D20" s="744"/>
      <c r="E20" s="763">
        <f t="shared" ref="E20:E26" si="1">C20</f>
        <v>7355000</v>
      </c>
      <c r="G20" s="851"/>
    </row>
    <row r="21" spans="1:10" s="741" customFormat="1" ht="60.75" customHeight="1" x14ac:dyDescent="0.25">
      <c r="A21" s="790">
        <v>41035400</v>
      </c>
      <c r="B21" s="791" t="s">
        <v>91</v>
      </c>
      <c r="C21" s="792">
        <f>C22</f>
        <v>21231900</v>
      </c>
      <c r="D21" s="792"/>
      <c r="E21" s="763">
        <f t="shared" si="1"/>
        <v>21231900</v>
      </c>
      <c r="G21" s="851" t="b">
        <f>C21=дод1!D142</f>
        <v>1</v>
      </c>
    </row>
    <row r="22" spans="1:10" s="741" customFormat="1" ht="18" customHeight="1" x14ac:dyDescent="0.25">
      <c r="A22" s="754">
        <v>99000000000</v>
      </c>
      <c r="B22" s="743" t="s">
        <v>161</v>
      </c>
      <c r="C22" s="744">
        <v>21231900</v>
      </c>
      <c r="D22" s="744"/>
      <c r="E22" s="763">
        <f t="shared" si="1"/>
        <v>21231900</v>
      </c>
      <c r="G22" s="851"/>
    </row>
    <row r="23" spans="1:10" s="741" customFormat="1" ht="106.9" customHeight="1" x14ac:dyDescent="0.25">
      <c r="A23" s="790">
        <v>41033000</v>
      </c>
      <c r="B23" s="791" t="s">
        <v>1011</v>
      </c>
      <c r="C23" s="792">
        <f>C24</f>
        <v>119247300</v>
      </c>
      <c r="D23" s="792" t="s">
        <v>1291</v>
      </c>
      <c r="E23" s="763">
        <f t="shared" si="1"/>
        <v>119247300</v>
      </c>
      <c r="G23" s="851" t="b">
        <f>C23=дод1!D128</f>
        <v>1</v>
      </c>
    </row>
    <row r="24" spans="1:10" s="741" customFormat="1" ht="18" customHeight="1" x14ac:dyDescent="0.25">
      <c r="A24" s="754">
        <v>99000000000</v>
      </c>
      <c r="B24" s="743" t="s">
        <v>161</v>
      </c>
      <c r="C24" s="744">
        <f>93791700+25455600</f>
        <v>119247300</v>
      </c>
      <c r="D24" s="744">
        <v>21294000</v>
      </c>
      <c r="E24" s="763">
        <f t="shared" si="1"/>
        <v>119247300</v>
      </c>
      <c r="G24" s="851"/>
    </row>
    <row r="25" spans="1:10" s="741" customFormat="1" ht="138" customHeight="1" x14ac:dyDescent="0.25">
      <c r="A25" s="790">
        <v>41034400</v>
      </c>
      <c r="B25" s="791" t="s">
        <v>732</v>
      </c>
      <c r="C25" s="792">
        <f>C26</f>
        <v>26243800</v>
      </c>
      <c r="D25" s="792"/>
      <c r="E25" s="763">
        <f t="shared" si="1"/>
        <v>26243800</v>
      </c>
      <c r="G25" s="851" t="b">
        <f>C25=дод1!D138</f>
        <v>1</v>
      </c>
    </row>
    <row r="26" spans="1:10" s="741" customFormat="1" ht="18" customHeight="1" x14ac:dyDescent="0.25">
      <c r="A26" s="754">
        <v>99000000000</v>
      </c>
      <c r="B26" s="743" t="s">
        <v>161</v>
      </c>
      <c r="C26" s="744">
        <v>26243800</v>
      </c>
      <c r="D26" s="744"/>
      <c r="E26" s="763">
        <f t="shared" si="1"/>
        <v>26243800</v>
      </c>
      <c r="G26" s="851"/>
    </row>
    <row r="27" spans="1:10" s="741" customFormat="1" ht="138" hidden="1" customHeight="1" x14ac:dyDescent="0.25">
      <c r="A27" s="790">
        <v>41035900</v>
      </c>
      <c r="B27" s="791" t="s">
        <v>1340</v>
      </c>
      <c r="C27" s="792">
        <f>C28</f>
        <v>33329300</v>
      </c>
      <c r="D27" s="792"/>
      <c r="E27" s="763"/>
      <c r="G27" s="851"/>
    </row>
    <row r="28" spans="1:10" s="741" customFormat="1" ht="18" customHeight="1" x14ac:dyDescent="0.25">
      <c r="A28" s="754">
        <v>99000000000</v>
      </c>
      <c r="B28" s="743" t="s">
        <v>161</v>
      </c>
      <c r="C28" s="744">
        <v>33329300</v>
      </c>
      <c r="D28" s="744"/>
      <c r="E28" s="763">
        <f t="shared" ref="E28:E59" si="2">C28</f>
        <v>33329300</v>
      </c>
      <c r="G28" s="851"/>
    </row>
    <row r="29" spans="1:10" s="741" customFormat="1" ht="99" customHeight="1" x14ac:dyDescent="0.25">
      <c r="A29" s="790">
        <v>41053500</v>
      </c>
      <c r="B29" s="791" t="s">
        <v>711</v>
      </c>
      <c r="C29" s="792">
        <f>SUM(C30:C95)</f>
        <v>3270620</v>
      </c>
      <c r="D29" s="792"/>
      <c r="E29" s="763">
        <f t="shared" si="2"/>
        <v>3270620</v>
      </c>
      <c r="G29" s="851" t="b">
        <f>C29=дод1!D157</f>
        <v>1</v>
      </c>
      <c r="H29" s="849" t="s">
        <v>1233</v>
      </c>
      <c r="I29" s="849" t="s">
        <v>1234</v>
      </c>
      <c r="J29" s="849" t="s">
        <v>3</v>
      </c>
    </row>
    <row r="30" spans="1:10" s="283" customFormat="1" ht="37.5" x14ac:dyDescent="0.25">
      <c r="A30" s="754" t="s">
        <v>531</v>
      </c>
      <c r="B30" s="743" t="s">
        <v>1078</v>
      </c>
      <c r="C30" s="848">
        <f>'дод1.1'!D18</f>
        <v>3270620</v>
      </c>
      <c r="D30" s="848"/>
      <c r="E30" s="763">
        <f t="shared" si="2"/>
        <v>3270620</v>
      </c>
      <c r="G30" s="852"/>
      <c r="H30" s="848">
        <f>'дод1.1'!C18</f>
        <v>3270620</v>
      </c>
      <c r="I30" s="848">
        <f t="shared" ref="I30:I61" si="3">C30+C167</f>
        <v>3270620</v>
      </c>
      <c r="J30" s="848" t="b">
        <f>I30=H30</f>
        <v>1</v>
      </c>
    </row>
    <row r="31" spans="1:10" s="283" customFormat="1" ht="18.75" hidden="1" x14ac:dyDescent="0.25">
      <c r="A31" s="754" t="s">
        <v>532</v>
      </c>
      <c r="B31" s="847" t="s">
        <v>1087</v>
      </c>
      <c r="C31" s="848">
        <f>'дод1.1'!D29</f>
        <v>0</v>
      </c>
      <c r="D31" s="848"/>
      <c r="E31" s="763">
        <f t="shared" si="2"/>
        <v>0</v>
      </c>
      <c r="G31" s="852"/>
      <c r="H31" s="848">
        <f>'дод1.1'!C29</f>
        <v>0</v>
      </c>
      <c r="I31" s="848">
        <f t="shared" si="3"/>
        <v>0</v>
      </c>
      <c r="J31" s="848" t="b">
        <f t="shared" ref="J31:J94" si="4">I31=H31</f>
        <v>1</v>
      </c>
    </row>
    <row r="32" spans="1:10" s="283" customFormat="1" ht="18.75" hidden="1" x14ac:dyDescent="0.25">
      <c r="A32" s="754" t="s">
        <v>533</v>
      </c>
      <c r="B32" s="847" t="s">
        <v>1088</v>
      </c>
      <c r="C32" s="848">
        <f>'дод1.1'!D40</f>
        <v>0</v>
      </c>
      <c r="D32" s="848"/>
      <c r="E32" s="763">
        <f t="shared" si="2"/>
        <v>0</v>
      </c>
      <c r="G32" s="852"/>
      <c r="H32" s="848">
        <f>'дод1.1'!C40</f>
        <v>0</v>
      </c>
      <c r="I32" s="848">
        <f t="shared" si="3"/>
        <v>0</v>
      </c>
      <c r="J32" s="848" t="b">
        <f t="shared" si="4"/>
        <v>1</v>
      </c>
    </row>
    <row r="33" spans="1:10" s="283" customFormat="1" ht="18.75" hidden="1" x14ac:dyDescent="0.25">
      <c r="A33" s="754" t="s">
        <v>534</v>
      </c>
      <c r="B33" s="847" t="s">
        <v>1089</v>
      </c>
      <c r="C33" s="848">
        <f>'дод1.1'!D51</f>
        <v>0</v>
      </c>
      <c r="D33" s="848"/>
      <c r="E33" s="763">
        <f t="shared" si="2"/>
        <v>0</v>
      </c>
      <c r="G33" s="852"/>
      <c r="H33" s="848">
        <f>'дод1.1'!C51</f>
        <v>0</v>
      </c>
      <c r="I33" s="848">
        <f t="shared" si="3"/>
        <v>0</v>
      </c>
      <c r="J33" s="848" t="b">
        <f t="shared" si="4"/>
        <v>1</v>
      </c>
    </row>
    <row r="34" spans="1:10" s="283" customFormat="1" ht="18.75" hidden="1" x14ac:dyDescent="0.25">
      <c r="A34" s="754" t="s">
        <v>535</v>
      </c>
      <c r="B34" s="847" t="s">
        <v>1090</v>
      </c>
      <c r="C34" s="848">
        <f>'дод1.1'!D62</f>
        <v>0</v>
      </c>
      <c r="D34" s="848"/>
      <c r="E34" s="763">
        <f t="shared" si="2"/>
        <v>0</v>
      </c>
      <c r="G34" s="852"/>
      <c r="H34" s="848">
        <f>'дод1.1'!C62</f>
        <v>0</v>
      </c>
      <c r="I34" s="848">
        <f t="shared" si="3"/>
        <v>0</v>
      </c>
      <c r="J34" s="848" t="b">
        <f t="shared" si="4"/>
        <v>1</v>
      </c>
    </row>
    <row r="35" spans="1:10" s="283" customFormat="1" ht="18.75" hidden="1" x14ac:dyDescent="0.25">
      <c r="A35" s="754" t="s">
        <v>536</v>
      </c>
      <c r="B35" s="847" t="s">
        <v>1091</v>
      </c>
      <c r="C35" s="848">
        <f>'дод1.1'!D73</f>
        <v>0</v>
      </c>
      <c r="D35" s="848"/>
      <c r="E35" s="763">
        <f t="shared" si="2"/>
        <v>0</v>
      </c>
      <c r="G35" s="852"/>
      <c r="H35" s="848">
        <f>'дод1.1'!C73</f>
        <v>0</v>
      </c>
      <c r="I35" s="848">
        <f t="shared" si="3"/>
        <v>0</v>
      </c>
      <c r="J35" s="848" t="b">
        <f t="shared" si="4"/>
        <v>1</v>
      </c>
    </row>
    <row r="36" spans="1:10" s="283" customFormat="1" ht="18.75" hidden="1" x14ac:dyDescent="0.25">
      <c r="A36" s="754" t="s">
        <v>537</v>
      </c>
      <c r="B36" s="847" t="s">
        <v>1092</v>
      </c>
      <c r="C36" s="848">
        <f>'дод1.1'!D84</f>
        <v>0</v>
      </c>
      <c r="D36" s="848"/>
      <c r="E36" s="763">
        <f t="shared" si="2"/>
        <v>0</v>
      </c>
      <c r="G36" s="852"/>
      <c r="H36" s="848">
        <f>'дод1.1'!C84</f>
        <v>0</v>
      </c>
      <c r="I36" s="848">
        <f t="shared" si="3"/>
        <v>0</v>
      </c>
      <c r="J36" s="848" t="b">
        <f t="shared" si="4"/>
        <v>1</v>
      </c>
    </row>
    <row r="37" spans="1:10" s="283" customFormat="1" ht="18.75" hidden="1" x14ac:dyDescent="0.25">
      <c r="A37" s="754" t="s">
        <v>538</v>
      </c>
      <c r="B37" s="847" t="s">
        <v>1093</v>
      </c>
      <c r="C37" s="848">
        <f>'дод1.1'!D95</f>
        <v>0</v>
      </c>
      <c r="D37" s="848"/>
      <c r="E37" s="763">
        <f t="shared" si="2"/>
        <v>0</v>
      </c>
      <c r="G37" s="852"/>
      <c r="H37" s="848">
        <f>'дод1.1'!C95</f>
        <v>0</v>
      </c>
      <c r="I37" s="848">
        <f t="shared" si="3"/>
        <v>0</v>
      </c>
      <c r="J37" s="848" t="b">
        <f t="shared" si="4"/>
        <v>1</v>
      </c>
    </row>
    <row r="38" spans="1:10" s="283" customFormat="1" ht="18.75" hidden="1" x14ac:dyDescent="0.25">
      <c r="A38" s="754" t="s">
        <v>539</v>
      </c>
      <c r="B38" s="847" t="s">
        <v>1094</v>
      </c>
      <c r="C38" s="848">
        <f>'дод1.1'!D106</f>
        <v>0</v>
      </c>
      <c r="D38" s="848"/>
      <c r="E38" s="763">
        <f t="shared" si="2"/>
        <v>0</v>
      </c>
      <c r="G38" s="852"/>
      <c r="H38" s="848">
        <f>'дод1.1'!C106</f>
        <v>0</v>
      </c>
      <c r="I38" s="848">
        <f t="shared" si="3"/>
        <v>0</v>
      </c>
      <c r="J38" s="848" t="b">
        <f t="shared" si="4"/>
        <v>1</v>
      </c>
    </row>
    <row r="39" spans="1:10" s="283" customFormat="1" ht="18.75" hidden="1" x14ac:dyDescent="0.25">
      <c r="A39" s="754" t="s">
        <v>540</v>
      </c>
      <c r="B39" s="847" t="s">
        <v>1095</v>
      </c>
      <c r="C39" s="848">
        <f>'дод1.1'!D117</f>
        <v>0</v>
      </c>
      <c r="D39" s="848"/>
      <c r="E39" s="763">
        <f t="shared" si="2"/>
        <v>0</v>
      </c>
      <c r="G39" s="852"/>
      <c r="H39" s="848">
        <f>'дод1.1'!C117</f>
        <v>0</v>
      </c>
      <c r="I39" s="848">
        <f t="shared" si="3"/>
        <v>0</v>
      </c>
      <c r="J39" s="848" t="b">
        <f t="shared" si="4"/>
        <v>1</v>
      </c>
    </row>
    <row r="40" spans="1:10" s="283" customFormat="1" ht="18.75" hidden="1" x14ac:dyDescent="0.25">
      <c r="A40" s="754" t="s">
        <v>541</v>
      </c>
      <c r="B40" s="847" t="s">
        <v>1096</v>
      </c>
      <c r="C40" s="848">
        <f>'дод1.1'!D128</f>
        <v>0</v>
      </c>
      <c r="D40" s="848"/>
      <c r="E40" s="763">
        <f t="shared" si="2"/>
        <v>0</v>
      </c>
      <c r="G40" s="852"/>
      <c r="H40" s="848">
        <f>'дод1.1'!C128</f>
        <v>0</v>
      </c>
      <c r="I40" s="848">
        <f t="shared" si="3"/>
        <v>0</v>
      </c>
      <c r="J40" s="848" t="b">
        <f t="shared" si="4"/>
        <v>1</v>
      </c>
    </row>
    <row r="41" spans="1:10" s="283" customFormat="1" ht="18.75" hidden="1" x14ac:dyDescent="0.25">
      <c r="A41" s="754" t="s">
        <v>542</v>
      </c>
      <c r="B41" s="847" t="s">
        <v>1097</v>
      </c>
      <c r="C41" s="848">
        <f>'дод1.1'!D139</f>
        <v>0</v>
      </c>
      <c r="D41" s="848"/>
      <c r="E41" s="763">
        <f t="shared" si="2"/>
        <v>0</v>
      </c>
      <c r="G41" s="852"/>
      <c r="H41" s="848">
        <f>'дод1.1'!C139</f>
        <v>0</v>
      </c>
      <c r="I41" s="848">
        <f t="shared" si="3"/>
        <v>0</v>
      </c>
      <c r="J41" s="848" t="b">
        <f t="shared" si="4"/>
        <v>1</v>
      </c>
    </row>
    <row r="42" spans="1:10" s="283" customFormat="1" ht="18.75" hidden="1" x14ac:dyDescent="0.25">
      <c r="A42" s="754" t="s">
        <v>543</v>
      </c>
      <c r="B42" s="847" t="s">
        <v>1098</v>
      </c>
      <c r="C42" s="848">
        <f>'дод1.1'!D150</f>
        <v>0</v>
      </c>
      <c r="D42" s="848"/>
      <c r="E42" s="763">
        <f t="shared" si="2"/>
        <v>0</v>
      </c>
      <c r="G42" s="852"/>
      <c r="H42" s="848">
        <f>'дод1.1'!C150</f>
        <v>0</v>
      </c>
      <c r="I42" s="848">
        <f t="shared" si="3"/>
        <v>0</v>
      </c>
      <c r="J42" s="848" t="b">
        <f t="shared" si="4"/>
        <v>1</v>
      </c>
    </row>
    <row r="43" spans="1:10" s="283" customFormat="1" ht="18.75" hidden="1" x14ac:dyDescent="0.25">
      <c r="A43" s="754" t="s">
        <v>544</v>
      </c>
      <c r="B43" s="847" t="s">
        <v>1099</v>
      </c>
      <c r="C43" s="848">
        <f>'дод1.1'!D161</f>
        <v>0</v>
      </c>
      <c r="D43" s="848"/>
      <c r="E43" s="763">
        <f t="shared" si="2"/>
        <v>0</v>
      </c>
      <c r="G43" s="852"/>
      <c r="H43" s="848">
        <f>'дод1.1'!C161</f>
        <v>0</v>
      </c>
      <c r="I43" s="848">
        <f t="shared" si="3"/>
        <v>0</v>
      </c>
      <c r="J43" s="848" t="b">
        <f t="shared" si="4"/>
        <v>1</v>
      </c>
    </row>
    <row r="44" spans="1:10" s="283" customFormat="1" ht="18.75" hidden="1" x14ac:dyDescent="0.25">
      <c r="A44" s="754" t="s">
        <v>545</v>
      </c>
      <c r="B44" s="847" t="s">
        <v>1100</v>
      </c>
      <c r="C44" s="848">
        <f>'дод1.1'!D172</f>
        <v>0</v>
      </c>
      <c r="D44" s="848"/>
      <c r="E44" s="763">
        <f t="shared" si="2"/>
        <v>0</v>
      </c>
      <c r="G44" s="852"/>
      <c r="H44" s="848">
        <f>'дод1.1'!C172</f>
        <v>0</v>
      </c>
      <c r="I44" s="848">
        <f t="shared" si="3"/>
        <v>0</v>
      </c>
      <c r="J44" s="848" t="b">
        <f t="shared" si="4"/>
        <v>1</v>
      </c>
    </row>
    <row r="45" spans="1:10" s="283" customFormat="1" ht="18.75" hidden="1" x14ac:dyDescent="0.25">
      <c r="A45" s="754" t="s">
        <v>546</v>
      </c>
      <c r="B45" s="847" t="s">
        <v>1101</v>
      </c>
      <c r="C45" s="848">
        <f>'дод1.1'!D183</f>
        <v>0</v>
      </c>
      <c r="D45" s="848"/>
      <c r="E45" s="763">
        <f t="shared" si="2"/>
        <v>0</v>
      </c>
      <c r="G45" s="852"/>
      <c r="H45" s="848">
        <f>'дод1.1'!C183</f>
        <v>0</v>
      </c>
      <c r="I45" s="848">
        <f t="shared" si="3"/>
        <v>0</v>
      </c>
      <c r="J45" s="848" t="b">
        <f t="shared" si="4"/>
        <v>1</v>
      </c>
    </row>
    <row r="46" spans="1:10" s="283" customFormat="1" ht="18.75" hidden="1" x14ac:dyDescent="0.25">
      <c r="A46" s="754" t="s">
        <v>547</v>
      </c>
      <c r="B46" s="847" t="s">
        <v>1102</v>
      </c>
      <c r="C46" s="848">
        <f>'дод1.1'!D194</f>
        <v>0</v>
      </c>
      <c r="D46" s="848"/>
      <c r="E46" s="763">
        <f t="shared" si="2"/>
        <v>0</v>
      </c>
      <c r="G46" s="852"/>
      <c r="H46" s="848">
        <f>'дод1.1'!C194</f>
        <v>0</v>
      </c>
      <c r="I46" s="848">
        <f t="shared" si="3"/>
        <v>0</v>
      </c>
      <c r="J46" s="848" t="b">
        <f t="shared" si="4"/>
        <v>1</v>
      </c>
    </row>
    <row r="47" spans="1:10" s="283" customFormat="1" ht="18.75" hidden="1" x14ac:dyDescent="0.25">
      <c r="A47" s="754" t="s">
        <v>548</v>
      </c>
      <c r="B47" s="847" t="s">
        <v>1103</v>
      </c>
      <c r="C47" s="848">
        <f>'дод1.1'!D205</f>
        <v>0</v>
      </c>
      <c r="D47" s="848"/>
      <c r="E47" s="763">
        <f t="shared" si="2"/>
        <v>0</v>
      </c>
      <c r="G47" s="852"/>
      <c r="H47" s="848">
        <f>'дод1.1'!C205</f>
        <v>0</v>
      </c>
      <c r="I47" s="848">
        <f t="shared" si="3"/>
        <v>0</v>
      </c>
      <c r="J47" s="848" t="b">
        <f t="shared" si="4"/>
        <v>1</v>
      </c>
    </row>
    <row r="48" spans="1:10" s="283" customFormat="1" ht="18.75" hidden="1" x14ac:dyDescent="0.25">
      <c r="A48" s="754" t="s">
        <v>549</v>
      </c>
      <c r="B48" s="847" t="s">
        <v>1104</v>
      </c>
      <c r="C48" s="848">
        <f>'дод1.1'!D216</f>
        <v>0</v>
      </c>
      <c r="D48" s="848"/>
      <c r="E48" s="763">
        <f t="shared" si="2"/>
        <v>0</v>
      </c>
      <c r="G48" s="852"/>
      <c r="H48" s="848">
        <f>'дод1.1'!C216</f>
        <v>0</v>
      </c>
      <c r="I48" s="848">
        <f t="shared" si="3"/>
        <v>0</v>
      </c>
      <c r="J48" s="848" t="b">
        <f t="shared" si="4"/>
        <v>1</v>
      </c>
    </row>
    <row r="49" spans="1:10" s="283" customFormat="1" ht="18.75" hidden="1" x14ac:dyDescent="0.25">
      <c r="A49" s="754" t="s">
        <v>550</v>
      </c>
      <c r="B49" s="847" t="s">
        <v>1105</v>
      </c>
      <c r="C49" s="848">
        <f>'дод1.1'!D227</f>
        <v>0</v>
      </c>
      <c r="D49" s="848"/>
      <c r="E49" s="763">
        <f t="shared" si="2"/>
        <v>0</v>
      </c>
      <c r="G49" s="852"/>
      <c r="H49" s="848">
        <f>'дод1.1'!C227</f>
        <v>0</v>
      </c>
      <c r="I49" s="848">
        <f t="shared" si="3"/>
        <v>0</v>
      </c>
      <c r="J49" s="848" t="b">
        <f t="shared" si="4"/>
        <v>1</v>
      </c>
    </row>
    <row r="50" spans="1:10" s="283" customFormat="1" ht="18.75" hidden="1" x14ac:dyDescent="0.25">
      <c r="A50" s="754" t="s">
        <v>551</v>
      </c>
      <c r="B50" s="847" t="s">
        <v>1106</v>
      </c>
      <c r="C50" s="848">
        <f>'дод1.1'!D238</f>
        <v>0</v>
      </c>
      <c r="D50" s="848"/>
      <c r="E50" s="763">
        <f t="shared" si="2"/>
        <v>0</v>
      </c>
      <c r="G50" s="852"/>
      <c r="H50" s="848">
        <f>'дод1.1'!C238</f>
        <v>0</v>
      </c>
      <c r="I50" s="848">
        <f t="shared" si="3"/>
        <v>0</v>
      </c>
      <c r="J50" s="848" t="b">
        <f t="shared" si="4"/>
        <v>1</v>
      </c>
    </row>
    <row r="51" spans="1:10" s="283" customFormat="1" ht="18.75" hidden="1" x14ac:dyDescent="0.25">
      <c r="A51" s="754" t="s">
        <v>552</v>
      </c>
      <c r="B51" s="847" t="s">
        <v>1107</v>
      </c>
      <c r="C51" s="848">
        <f>'дод1.1'!D249</f>
        <v>0</v>
      </c>
      <c r="D51" s="848"/>
      <c r="E51" s="763">
        <f t="shared" si="2"/>
        <v>0</v>
      </c>
      <c r="G51" s="852"/>
      <c r="H51" s="848">
        <f>'дод1.1'!C249</f>
        <v>0</v>
      </c>
      <c r="I51" s="848">
        <f t="shared" si="3"/>
        <v>0</v>
      </c>
      <c r="J51" s="848" t="b">
        <f t="shared" si="4"/>
        <v>1</v>
      </c>
    </row>
    <row r="52" spans="1:10" s="283" customFormat="1" ht="18.75" hidden="1" x14ac:dyDescent="0.25">
      <c r="A52" s="754" t="s">
        <v>553</v>
      </c>
      <c r="B52" s="847" t="s">
        <v>1108</v>
      </c>
      <c r="C52" s="848">
        <f>'дод1.1'!D260</f>
        <v>0</v>
      </c>
      <c r="D52" s="848"/>
      <c r="E52" s="763">
        <f t="shared" si="2"/>
        <v>0</v>
      </c>
      <c r="G52" s="852"/>
      <c r="H52" s="848">
        <f>'дод1.1'!C260</f>
        <v>0</v>
      </c>
      <c r="I52" s="848">
        <f t="shared" si="3"/>
        <v>0</v>
      </c>
      <c r="J52" s="848" t="b">
        <f t="shared" si="4"/>
        <v>1</v>
      </c>
    </row>
    <row r="53" spans="1:10" s="283" customFormat="1" ht="18.75" hidden="1" x14ac:dyDescent="0.25">
      <c r="A53" s="754" t="s">
        <v>554</v>
      </c>
      <c r="B53" s="847" t="s">
        <v>1109</v>
      </c>
      <c r="C53" s="848">
        <f>'дод1.1'!D271</f>
        <v>0</v>
      </c>
      <c r="D53" s="848"/>
      <c r="E53" s="763">
        <f t="shared" si="2"/>
        <v>0</v>
      </c>
      <c r="G53" s="852"/>
      <c r="H53" s="848">
        <f>'дод1.1'!C271</f>
        <v>0</v>
      </c>
      <c r="I53" s="848">
        <f t="shared" si="3"/>
        <v>0</v>
      </c>
      <c r="J53" s="848" t="b">
        <f t="shared" si="4"/>
        <v>1</v>
      </c>
    </row>
    <row r="54" spans="1:10" s="283" customFormat="1" ht="18.75" hidden="1" x14ac:dyDescent="0.25">
      <c r="A54" s="754" t="s">
        <v>555</v>
      </c>
      <c r="B54" s="847" t="s">
        <v>1110</v>
      </c>
      <c r="C54" s="848">
        <f>'дод1.1'!D282</f>
        <v>0</v>
      </c>
      <c r="D54" s="848"/>
      <c r="E54" s="763">
        <f t="shared" si="2"/>
        <v>0</v>
      </c>
      <c r="G54" s="852"/>
      <c r="H54" s="848">
        <f>'дод1.1'!C282</f>
        <v>0</v>
      </c>
      <c r="I54" s="848">
        <f t="shared" si="3"/>
        <v>0</v>
      </c>
      <c r="J54" s="848" t="b">
        <f t="shared" si="4"/>
        <v>1</v>
      </c>
    </row>
    <row r="55" spans="1:10" s="283" customFormat="1" ht="18.75" hidden="1" x14ac:dyDescent="0.25">
      <c r="A55" s="754" t="s">
        <v>556</v>
      </c>
      <c r="B55" s="847" t="s">
        <v>1111</v>
      </c>
      <c r="C55" s="848">
        <f>'дод1.1'!D293</f>
        <v>0</v>
      </c>
      <c r="D55" s="848"/>
      <c r="E55" s="763">
        <f t="shared" si="2"/>
        <v>0</v>
      </c>
      <c r="G55" s="852"/>
      <c r="H55" s="848">
        <f>'дод1.1'!C293</f>
        <v>0</v>
      </c>
      <c r="I55" s="848">
        <f t="shared" si="3"/>
        <v>0</v>
      </c>
      <c r="J55" s="848" t="b">
        <f t="shared" si="4"/>
        <v>1</v>
      </c>
    </row>
    <row r="56" spans="1:10" s="283" customFormat="1" ht="18.75" hidden="1" x14ac:dyDescent="0.25">
      <c r="A56" s="754" t="s">
        <v>557</v>
      </c>
      <c r="B56" s="847" t="s">
        <v>1112</v>
      </c>
      <c r="C56" s="848">
        <f>'дод1.1'!D304</f>
        <v>0</v>
      </c>
      <c r="D56" s="848"/>
      <c r="E56" s="763">
        <f t="shared" si="2"/>
        <v>0</v>
      </c>
      <c r="G56" s="852"/>
      <c r="H56" s="848">
        <f>'дод1.1'!C304</f>
        <v>0</v>
      </c>
      <c r="I56" s="848">
        <f t="shared" si="3"/>
        <v>0</v>
      </c>
      <c r="J56" s="848" t="b">
        <f t="shared" si="4"/>
        <v>1</v>
      </c>
    </row>
    <row r="57" spans="1:10" s="283" customFormat="1" ht="18.75" hidden="1" x14ac:dyDescent="0.25">
      <c r="A57" s="754" t="s">
        <v>558</v>
      </c>
      <c r="B57" s="847" t="s">
        <v>1113</v>
      </c>
      <c r="C57" s="848">
        <f>'дод1.1'!D315</f>
        <v>0</v>
      </c>
      <c r="D57" s="848"/>
      <c r="E57" s="763">
        <f t="shared" si="2"/>
        <v>0</v>
      </c>
      <c r="G57" s="852"/>
      <c r="H57" s="848">
        <f>'дод1.1'!C315</f>
        <v>0</v>
      </c>
      <c r="I57" s="848">
        <f t="shared" si="3"/>
        <v>0</v>
      </c>
      <c r="J57" s="848" t="b">
        <f t="shared" si="4"/>
        <v>1</v>
      </c>
    </row>
    <row r="58" spans="1:10" s="283" customFormat="1" ht="18.75" hidden="1" x14ac:dyDescent="0.25">
      <c r="A58" s="754" t="s">
        <v>559</v>
      </c>
      <c r="B58" s="847" t="s">
        <v>1114</v>
      </c>
      <c r="C58" s="848">
        <f>'дод1.1'!D326</f>
        <v>0</v>
      </c>
      <c r="D58" s="848"/>
      <c r="E58" s="763">
        <f t="shared" si="2"/>
        <v>0</v>
      </c>
      <c r="G58" s="852"/>
      <c r="H58" s="848">
        <f>'дод1.1'!C326</f>
        <v>0</v>
      </c>
      <c r="I58" s="848">
        <f t="shared" si="3"/>
        <v>0</v>
      </c>
      <c r="J58" s="848" t="b">
        <f t="shared" si="4"/>
        <v>1</v>
      </c>
    </row>
    <row r="59" spans="1:10" s="283" customFormat="1" ht="18.75" hidden="1" x14ac:dyDescent="0.25">
      <c r="A59" s="754" t="s">
        <v>560</v>
      </c>
      <c r="B59" s="847" t="s">
        <v>1115</v>
      </c>
      <c r="C59" s="848">
        <f>'дод1.1'!D337</f>
        <v>0</v>
      </c>
      <c r="D59" s="848"/>
      <c r="E59" s="763">
        <f t="shared" si="2"/>
        <v>0</v>
      </c>
      <c r="G59" s="852"/>
      <c r="H59" s="848">
        <f>'дод1.1'!C337</f>
        <v>0</v>
      </c>
      <c r="I59" s="848">
        <f t="shared" si="3"/>
        <v>0</v>
      </c>
      <c r="J59" s="848" t="b">
        <f t="shared" si="4"/>
        <v>1</v>
      </c>
    </row>
    <row r="60" spans="1:10" s="283" customFormat="1" ht="18.75" hidden="1" x14ac:dyDescent="0.25">
      <c r="A60" s="754" t="s">
        <v>561</v>
      </c>
      <c r="B60" s="847" t="s">
        <v>1116</v>
      </c>
      <c r="C60" s="848">
        <f>'дод1.1'!D348</f>
        <v>0</v>
      </c>
      <c r="D60" s="848"/>
      <c r="E60" s="763">
        <f t="shared" ref="E60:E95" si="5">C60</f>
        <v>0</v>
      </c>
      <c r="G60" s="852"/>
      <c r="H60" s="848">
        <f>'дод1.1'!C348</f>
        <v>0</v>
      </c>
      <c r="I60" s="848">
        <f t="shared" si="3"/>
        <v>0</v>
      </c>
      <c r="J60" s="848" t="b">
        <f t="shared" si="4"/>
        <v>1</v>
      </c>
    </row>
    <row r="61" spans="1:10" s="283" customFormat="1" ht="18.75" hidden="1" x14ac:dyDescent="0.25">
      <c r="A61" s="754" t="s">
        <v>562</v>
      </c>
      <c r="B61" s="847" t="s">
        <v>1117</v>
      </c>
      <c r="C61" s="848">
        <f>'дод1.1'!D359</f>
        <v>0</v>
      </c>
      <c r="D61" s="848"/>
      <c r="E61" s="763">
        <f t="shared" si="5"/>
        <v>0</v>
      </c>
      <c r="G61" s="852"/>
      <c r="H61" s="848">
        <f>'дод1.1'!C359</f>
        <v>0</v>
      </c>
      <c r="I61" s="848">
        <f t="shared" si="3"/>
        <v>0</v>
      </c>
      <c r="J61" s="848" t="b">
        <f t="shared" si="4"/>
        <v>1</v>
      </c>
    </row>
    <row r="62" spans="1:10" s="283" customFormat="1" ht="18.75" hidden="1" x14ac:dyDescent="0.25">
      <c r="A62" s="754" t="s">
        <v>563</v>
      </c>
      <c r="B62" s="847" t="s">
        <v>1118</v>
      </c>
      <c r="C62" s="848">
        <f>'дод1.1'!D370</f>
        <v>0</v>
      </c>
      <c r="D62" s="848"/>
      <c r="E62" s="763">
        <f t="shared" si="5"/>
        <v>0</v>
      </c>
      <c r="G62" s="852"/>
      <c r="H62" s="848">
        <f>'дод1.1'!C370</f>
        <v>0</v>
      </c>
      <c r="I62" s="848">
        <f t="shared" ref="I62:I93" si="6">C62+C199</f>
        <v>0</v>
      </c>
      <c r="J62" s="848" t="b">
        <f t="shared" si="4"/>
        <v>1</v>
      </c>
    </row>
    <row r="63" spans="1:10" s="283" customFormat="1" ht="18.75" hidden="1" x14ac:dyDescent="0.25">
      <c r="A63" s="754" t="s">
        <v>564</v>
      </c>
      <c r="B63" s="847" t="s">
        <v>1119</v>
      </c>
      <c r="C63" s="848">
        <f>'дод1.1'!D381</f>
        <v>0</v>
      </c>
      <c r="D63" s="848"/>
      <c r="E63" s="763">
        <f t="shared" si="5"/>
        <v>0</v>
      </c>
      <c r="G63" s="852"/>
      <c r="H63" s="848">
        <f>'дод1.1'!C381</f>
        <v>0</v>
      </c>
      <c r="I63" s="848">
        <f t="shared" si="6"/>
        <v>0</v>
      </c>
      <c r="J63" s="848" t="b">
        <f t="shared" si="4"/>
        <v>1</v>
      </c>
    </row>
    <row r="64" spans="1:10" s="283" customFormat="1" ht="18.75" hidden="1" x14ac:dyDescent="0.25">
      <c r="A64" s="754" t="s">
        <v>565</v>
      </c>
      <c r="B64" s="847" t="s">
        <v>1120</v>
      </c>
      <c r="C64" s="848">
        <f>'дод1.1'!D392</f>
        <v>0</v>
      </c>
      <c r="D64" s="848"/>
      <c r="E64" s="763">
        <f t="shared" si="5"/>
        <v>0</v>
      </c>
      <c r="G64" s="852"/>
      <c r="H64" s="848">
        <f>'дод1.1'!C392</f>
        <v>0</v>
      </c>
      <c r="I64" s="848">
        <f t="shared" si="6"/>
        <v>0</v>
      </c>
      <c r="J64" s="848" t="b">
        <f t="shared" si="4"/>
        <v>1</v>
      </c>
    </row>
    <row r="65" spans="1:10" s="283" customFormat="1" ht="18.75" hidden="1" x14ac:dyDescent="0.25">
      <c r="A65" s="754" t="s">
        <v>566</v>
      </c>
      <c r="B65" s="847" t="s">
        <v>1121</v>
      </c>
      <c r="C65" s="848">
        <f>'дод1.1'!D403</f>
        <v>0</v>
      </c>
      <c r="D65" s="848"/>
      <c r="E65" s="763">
        <f t="shared" si="5"/>
        <v>0</v>
      </c>
      <c r="G65" s="852"/>
      <c r="H65" s="848">
        <f>'дод1.1'!C403</f>
        <v>0</v>
      </c>
      <c r="I65" s="848">
        <f t="shared" si="6"/>
        <v>0</v>
      </c>
      <c r="J65" s="848" t="b">
        <f t="shared" si="4"/>
        <v>1</v>
      </c>
    </row>
    <row r="66" spans="1:10" s="283" customFormat="1" ht="18.75" hidden="1" x14ac:dyDescent="0.25">
      <c r="A66" s="754" t="s">
        <v>567</v>
      </c>
      <c r="B66" s="847" t="s">
        <v>1122</v>
      </c>
      <c r="C66" s="848">
        <f>'дод1.1'!D414</f>
        <v>0</v>
      </c>
      <c r="D66" s="848"/>
      <c r="E66" s="763">
        <f t="shared" si="5"/>
        <v>0</v>
      </c>
      <c r="G66" s="852"/>
      <c r="H66" s="848">
        <f>'дод1.1'!C414</f>
        <v>0</v>
      </c>
      <c r="I66" s="848">
        <f t="shared" si="6"/>
        <v>0</v>
      </c>
      <c r="J66" s="848" t="b">
        <f t="shared" si="4"/>
        <v>1</v>
      </c>
    </row>
    <row r="67" spans="1:10" s="283" customFormat="1" ht="18.75" hidden="1" x14ac:dyDescent="0.25">
      <c r="A67" s="754" t="s">
        <v>568</v>
      </c>
      <c r="B67" s="847" t="s">
        <v>1123</v>
      </c>
      <c r="C67" s="848">
        <f>'дод1.1'!D425</f>
        <v>0</v>
      </c>
      <c r="D67" s="848"/>
      <c r="E67" s="763">
        <f t="shared" si="5"/>
        <v>0</v>
      </c>
      <c r="G67" s="852"/>
      <c r="H67" s="848">
        <f>'дод1.1'!C425</f>
        <v>0</v>
      </c>
      <c r="I67" s="848">
        <f t="shared" si="6"/>
        <v>0</v>
      </c>
      <c r="J67" s="848" t="b">
        <f t="shared" si="4"/>
        <v>1</v>
      </c>
    </row>
    <row r="68" spans="1:10" s="283" customFormat="1" ht="18.75" hidden="1" x14ac:dyDescent="0.25">
      <c r="A68" s="754" t="s">
        <v>569</v>
      </c>
      <c r="B68" s="847" t="s">
        <v>1124</v>
      </c>
      <c r="C68" s="848">
        <f>'дод1.1'!D436</f>
        <v>0</v>
      </c>
      <c r="D68" s="848"/>
      <c r="E68" s="763">
        <f t="shared" si="5"/>
        <v>0</v>
      </c>
      <c r="G68" s="852"/>
      <c r="H68" s="848">
        <f>'дод1.1'!C436</f>
        <v>0</v>
      </c>
      <c r="I68" s="848">
        <f t="shared" si="6"/>
        <v>0</v>
      </c>
      <c r="J68" s="848" t="b">
        <f t="shared" si="4"/>
        <v>1</v>
      </c>
    </row>
    <row r="69" spans="1:10" s="283" customFormat="1" ht="18.75" hidden="1" x14ac:dyDescent="0.25">
      <c r="A69" s="754" t="s">
        <v>570</v>
      </c>
      <c r="B69" s="847" t="s">
        <v>1125</v>
      </c>
      <c r="C69" s="848">
        <f>'дод1.1'!D447</f>
        <v>0</v>
      </c>
      <c r="D69" s="848"/>
      <c r="E69" s="763">
        <f t="shared" si="5"/>
        <v>0</v>
      </c>
      <c r="G69" s="852"/>
      <c r="H69" s="848">
        <f>'дод1.1'!C447</f>
        <v>0</v>
      </c>
      <c r="I69" s="848">
        <f t="shared" si="6"/>
        <v>0</v>
      </c>
      <c r="J69" s="848" t="b">
        <f t="shared" si="4"/>
        <v>1</v>
      </c>
    </row>
    <row r="70" spans="1:10" s="283" customFormat="1" ht="18.75" hidden="1" x14ac:dyDescent="0.25">
      <c r="A70" s="754" t="s">
        <v>571</v>
      </c>
      <c r="B70" s="847" t="s">
        <v>1126</v>
      </c>
      <c r="C70" s="848">
        <f>'дод1.1'!D458</f>
        <v>0</v>
      </c>
      <c r="D70" s="848"/>
      <c r="E70" s="763">
        <f t="shared" si="5"/>
        <v>0</v>
      </c>
      <c r="G70" s="852"/>
      <c r="H70" s="848">
        <f>'дод1.1'!C458</f>
        <v>0</v>
      </c>
      <c r="I70" s="848">
        <f t="shared" si="6"/>
        <v>0</v>
      </c>
      <c r="J70" s="848" t="b">
        <f t="shared" si="4"/>
        <v>1</v>
      </c>
    </row>
    <row r="71" spans="1:10" s="283" customFormat="1" ht="18.75" hidden="1" x14ac:dyDescent="0.25">
      <c r="A71" s="754" t="s">
        <v>572</v>
      </c>
      <c r="B71" s="847" t="s">
        <v>1127</v>
      </c>
      <c r="C71" s="848">
        <f>'дод1.1'!D469</f>
        <v>0</v>
      </c>
      <c r="D71" s="848"/>
      <c r="E71" s="763">
        <f t="shared" si="5"/>
        <v>0</v>
      </c>
      <c r="G71" s="852"/>
      <c r="H71" s="848">
        <f>'дод1.1'!C469</f>
        <v>0</v>
      </c>
      <c r="I71" s="848">
        <f t="shared" si="6"/>
        <v>0</v>
      </c>
      <c r="J71" s="848" t="b">
        <f t="shared" si="4"/>
        <v>1</v>
      </c>
    </row>
    <row r="72" spans="1:10" s="283" customFormat="1" ht="18.75" hidden="1" x14ac:dyDescent="0.25">
      <c r="A72" s="754" t="s">
        <v>781</v>
      </c>
      <c r="B72" s="847" t="s">
        <v>1128</v>
      </c>
      <c r="C72" s="848">
        <f>'дод1.1'!D480</f>
        <v>0</v>
      </c>
      <c r="D72" s="848"/>
      <c r="E72" s="763">
        <f t="shared" si="5"/>
        <v>0</v>
      </c>
      <c r="G72" s="852"/>
      <c r="H72" s="848">
        <f>'дод1.1'!C480</f>
        <v>430000</v>
      </c>
      <c r="I72" s="848">
        <f t="shared" si="6"/>
        <v>430000</v>
      </c>
      <c r="J72" s="848" t="b">
        <f t="shared" si="4"/>
        <v>1</v>
      </c>
    </row>
    <row r="73" spans="1:10" s="283" customFormat="1" ht="18.75" hidden="1" x14ac:dyDescent="0.25">
      <c r="A73" s="754" t="s">
        <v>782</v>
      </c>
      <c r="B73" s="847" t="s">
        <v>1129</v>
      </c>
      <c r="C73" s="848">
        <f>'дод1.1'!D491</f>
        <v>0</v>
      </c>
      <c r="D73" s="848"/>
      <c r="E73" s="763">
        <f t="shared" si="5"/>
        <v>0</v>
      </c>
      <c r="G73" s="852"/>
      <c r="H73" s="848">
        <f>'дод1.1'!C491</f>
        <v>0</v>
      </c>
      <c r="I73" s="848">
        <f t="shared" si="6"/>
        <v>0</v>
      </c>
      <c r="J73" s="848" t="b">
        <f t="shared" si="4"/>
        <v>1</v>
      </c>
    </row>
    <row r="74" spans="1:10" s="283" customFormat="1" ht="18.75" hidden="1" x14ac:dyDescent="0.25">
      <c r="A74" s="754" t="s">
        <v>783</v>
      </c>
      <c r="B74" s="847" t="s">
        <v>1130</v>
      </c>
      <c r="C74" s="848">
        <f>'дод1.1'!D502</f>
        <v>0</v>
      </c>
      <c r="D74" s="848"/>
      <c r="E74" s="763">
        <f t="shared" si="5"/>
        <v>0</v>
      </c>
      <c r="G74" s="852"/>
      <c r="H74" s="848">
        <f>'дод1.1'!C502</f>
        <v>0</v>
      </c>
      <c r="I74" s="848">
        <f t="shared" si="6"/>
        <v>0</v>
      </c>
      <c r="J74" s="848" t="b">
        <f t="shared" si="4"/>
        <v>1</v>
      </c>
    </row>
    <row r="75" spans="1:10" s="283" customFormat="1" ht="18.75" hidden="1" x14ac:dyDescent="0.25">
      <c r="A75" s="754" t="s">
        <v>784</v>
      </c>
      <c r="B75" s="847" t="s">
        <v>1131</v>
      </c>
      <c r="C75" s="848">
        <f>'дод1.1'!D513</f>
        <v>0</v>
      </c>
      <c r="D75" s="848"/>
      <c r="E75" s="763">
        <f t="shared" si="5"/>
        <v>0</v>
      </c>
      <c r="G75" s="852"/>
      <c r="H75" s="848">
        <f>'дод1.1'!C513</f>
        <v>0</v>
      </c>
      <c r="I75" s="848">
        <f t="shared" si="6"/>
        <v>0</v>
      </c>
      <c r="J75" s="848" t="b">
        <f t="shared" si="4"/>
        <v>1</v>
      </c>
    </row>
    <row r="76" spans="1:10" s="283" customFormat="1" ht="18.75" hidden="1" x14ac:dyDescent="0.25">
      <c r="A76" s="754" t="s">
        <v>785</v>
      </c>
      <c r="B76" s="847" t="s">
        <v>1132</v>
      </c>
      <c r="C76" s="848">
        <f>'дод1.1'!D524</f>
        <v>0</v>
      </c>
      <c r="D76" s="848"/>
      <c r="E76" s="763">
        <f t="shared" si="5"/>
        <v>0</v>
      </c>
      <c r="G76" s="852"/>
      <c r="H76" s="848">
        <f>'дод1.1'!C524</f>
        <v>0</v>
      </c>
      <c r="I76" s="848">
        <f t="shared" si="6"/>
        <v>0</v>
      </c>
      <c r="J76" s="848" t="b">
        <f t="shared" si="4"/>
        <v>1</v>
      </c>
    </row>
    <row r="77" spans="1:10" s="283" customFormat="1" ht="18.75" hidden="1" x14ac:dyDescent="0.25">
      <c r="A77" s="754" t="s">
        <v>786</v>
      </c>
      <c r="B77" s="847" t="s">
        <v>1133</v>
      </c>
      <c r="C77" s="848">
        <f>'дод1.1'!D535</f>
        <v>0</v>
      </c>
      <c r="D77" s="848"/>
      <c r="E77" s="763">
        <f t="shared" si="5"/>
        <v>0</v>
      </c>
      <c r="G77" s="852"/>
      <c r="H77" s="848">
        <f>'дод1.1'!C535</f>
        <v>0</v>
      </c>
      <c r="I77" s="848">
        <f t="shared" si="6"/>
        <v>0</v>
      </c>
      <c r="J77" s="848" t="b">
        <f t="shared" si="4"/>
        <v>1</v>
      </c>
    </row>
    <row r="78" spans="1:10" s="283" customFormat="1" ht="18.75" hidden="1" x14ac:dyDescent="0.25">
      <c r="A78" s="754" t="s">
        <v>915</v>
      </c>
      <c r="B78" s="847" t="s">
        <v>1134</v>
      </c>
      <c r="C78" s="848">
        <f>'дод1.1'!D546</f>
        <v>0</v>
      </c>
      <c r="D78" s="848"/>
      <c r="E78" s="763">
        <f t="shared" si="5"/>
        <v>0</v>
      </c>
      <c r="G78" s="852"/>
      <c r="H78" s="848">
        <f>'дод1.1'!C546</f>
        <v>0</v>
      </c>
      <c r="I78" s="848">
        <f t="shared" si="6"/>
        <v>0</v>
      </c>
      <c r="J78" s="848" t="b">
        <f t="shared" si="4"/>
        <v>1</v>
      </c>
    </row>
    <row r="79" spans="1:10" s="283" customFormat="1" ht="18.75" hidden="1" x14ac:dyDescent="0.25">
      <c r="A79" s="754" t="s">
        <v>916</v>
      </c>
      <c r="B79" s="847" t="s">
        <v>1135</v>
      </c>
      <c r="C79" s="848">
        <f>'дод1.1'!D557</f>
        <v>0</v>
      </c>
      <c r="D79" s="848"/>
      <c r="E79" s="763">
        <f t="shared" si="5"/>
        <v>0</v>
      </c>
      <c r="G79" s="852"/>
      <c r="H79" s="848">
        <f>'дод1.1'!C557</f>
        <v>0</v>
      </c>
      <c r="I79" s="848">
        <f t="shared" si="6"/>
        <v>0</v>
      </c>
      <c r="J79" s="848" t="b">
        <f t="shared" si="4"/>
        <v>1</v>
      </c>
    </row>
    <row r="80" spans="1:10" s="283" customFormat="1" ht="18.75" hidden="1" x14ac:dyDescent="0.25">
      <c r="A80" s="754" t="s">
        <v>1136</v>
      </c>
      <c r="B80" s="847" t="s">
        <v>1137</v>
      </c>
      <c r="C80" s="848">
        <f>'дод1.1'!D568</f>
        <v>0</v>
      </c>
      <c r="D80" s="848"/>
      <c r="E80" s="763">
        <f t="shared" si="5"/>
        <v>0</v>
      </c>
      <c r="G80" s="852"/>
      <c r="H80" s="848">
        <f>'дод1.1'!C568</f>
        <v>0</v>
      </c>
      <c r="I80" s="848">
        <f t="shared" si="6"/>
        <v>0</v>
      </c>
      <c r="J80" s="848" t="b">
        <f t="shared" si="4"/>
        <v>1</v>
      </c>
    </row>
    <row r="81" spans="1:10" s="283" customFormat="1" ht="18.75" hidden="1" x14ac:dyDescent="0.25">
      <c r="A81" s="754" t="s">
        <v>1138</v>
      </c>
      <c r="B81" s="847" t="s">
        <v>1139</v>
      </c>
      <c r="C81" s="848">
        <f>'дод1.1'!D579</f>
        <v>0</v>
      </c>
      <c r="D81" s="848"/>
      <c r="E81" s="763">
        <f t="shared" si="5"/>
        <v>0</v>
      </c>
      <c r="G81" s="852"/>
      <c r="H81" s="848">
        <f>'дод1.1'!C579</f>
        <v>0</v>
      </c>
      <c r="I81" s="848">
        <f t="shared" si="6"/>
        <v>0</v>
      </c>
      <c r="J81" s="848" t="b">
        <f t="shared" si="4"/>
        <v>1</v>
      </c>
    </row>
    <row r="82" spans="1:10" s="283" customFormat="1" ht="18.75" hidden="1" x14ac:dyDescent="0.25">
      <c r="A82" s="754" t="s">
        <v>1140</v>
      </c>
      <c r="B82" s="847" t="s">
        <v>1141</v>
      </c>
      <c r="C82" s="848">
        <f>'дод1.1'!D590</f>
        <v>0</v>
      </c>
      <c r="D82" s="848"/>
      <c r="E82" s="763">
        <f t="shared" si="5"/>
        <v>0</v>
      </c>
      <c r="G82" s="852"/>
      <c r="H82" s="848">
        <f>'дод1.1'!C590</f>
        <v>0</v>
      </c>
      <c r="I82" s="848">
        <f t="shared" si="6"/>
        <v>0</v>
      </c>
      <c r="J82" s="848" t="b">
        <f t="shared" si="4"/>
        <v>1</v>
      </c>
    </row>
    <row r="83" spans="1:10" s="283" customFormat="1" ht="18.75" hidden="1" x14ac:dyDescent="0.25">
      <c r="A83" s="754" t="s">
        <v>1142</v>
      </c>
      <c r="B83" s="847" t="s">
        <v>1143</v>
      </c>
      <c r="C83" s="848">
        <f>'дод1.1'!D601</f>
        <v>0</v>
      </c>
      <c r="D83" s="848"/>
      <c r="E83" s="763">
        <f t="shared" si="5"/>
        <v>0</v>
      </c>
      <c r="G83" s="852"/>
      <c r="H83" s="848">
        <f>'дод1.1'!C601</f>
        <v>0</v>
      </c>
      <c r="I83" s="848">
        <f t="shared" si="6"/>
        <v>0</v>
      </c>
      <c r="J83" s="848" t="b">
        <f t="shared" si="4"/>
        <v>1</v>
      </c>
    </row>
    <row r="84" spans="1:10" s="283" customFormat="1" ht="18.75" hidden="1" x14ac:dyDescent="0.25">
      <c r="A84" s="754" t="s">
        <v>1144</v>
      </c>
      <c r="B84" s="847" t="s">
        <v>1145</v>
      </c>
      <c r="C84" s="848">
        <f>'дод1.1'!D612</f>
        <v>0</v>
      </c>
      <c r="D84" s="848"/>
      <c r="E84" s="763">
        <f t="shared" si="5"/>
        <v>0</v>
      </c>
      <c r="G84" s="852"/>
      <c r="H84" s="848">
        <f>'дод1.1'!C612</f>
        <v>0</v>
      </c>
      <c r="I84" s="848">
        <f t="shared" si="6"/>
        <v>0</v>
      </c>
      <c r="J84" s="848" t="b">
        <f t="shared" si="4"/>
        <v>1</v>
      </c>
    </row>
    <row r="85" spans="1:10" s="283" customFormat="1" ht="18.75" hidden="1" x14ac:dyDescent="0.25">
      <c r="A85" s="754" t="s">
        <v>1146</v>
      </c>
      <c r="B85" s="847" t="s">
        <v>1147</v>
      </c>
      <c r="C85" s="848">
        <f>'дод1.1'!D623</f>
        <v>0</v>
      </c>
      <c r="D85" s="848"/>
      <c r="E85" s="763">
        <f t="shared" si="5"/>
        <v>0</v>
      </c>
      <c r="G85" s="852"/>
      <c r="H85" s="848">
        <f>'дод1.1'!C623</f>
        <v>0</v>
      </c>
      <c r="I85" s="848">
        <f t="shared" si="6"/>
        <v>0</v>
      </c>
      <c r="J85" s="848" t="b">
        <f t="shared" si="4"/>
        <v>1</v>
      </c>
    </row>
    <row r="86" spans="1:10" s="283" customFormat="1" ht="18.75" hidden="1" x14ac:dyDescent="0.25">
      <c r="A86" s="754" t="s">
        <v>1148</v>
      </c>
      <c r="B86" s="847" t="s">
        <v>1149</v>
      </c>
      <c r="C86" s="848">
        <f>'дод1.1'!D634</f>
        <v>0</v>
      </c>
      <c r="D86" s="848"/>
      <c r="E86" s="763">
        <f t="shared" si="5"/>
        <v>0</v>
      </c>
      <c r="G86" s="852"/>
      <c r="H86" s="848">
        <f>'дод1.1'!C634</f>
        <v>0</v>
      </c>
      <c r="I86" s="848">
        <f t="shared" si="6"/>
        <v>0</v>
      </c>
      <c r="J86" s="848" t="b">
        <f t="shared" si="4"/>
        <v>1</v>
      </c>
    </row>
    <row r="87" spans="1:10" s="283" customFormat="1" ht="18.75" hidden="1" x14ac:dyDescent="0.25">
      <c r="A87" s="754" t="s">
        <v>1150</v>
      </c>
      <c r="B87" s="847" t="s">
        <v>1151</v>
      </c>
      <c r="C87" s="848">
        <f>'дод1.1'!D645</f>
        <v>0</v>
      </c>
      <c r="D87" s="848"/>
      <c r="E87" s="763">
        <f t="shared" si="5"/>
        <v>0</v>
      </c>
      <c r="G87" s="852"/>
      <c r="H87" s="848">
        <f>'дод1.1'!C645</f>
        <v>0</v>
      </c>
      <c r="I87" s="848">
        <f t="shared" si="6"/>
        <v>0</v>
      </c>
      <c r="J87" s="848" t="b">
        <f t="shared" si="4"/>
        <v>1</v>
      </c>
    </row>
    <row r="88" spans="1:10" s="283" customFormat="1" ht="18.75" hidden="1" x14ac:dyDescent="0.25">
      <c r="A88" s="754" t="s">
        <v>1152</v>
      </c>
      <c r="B88" s="847" t="s">
        <v>1153</v>
      </c>
      <c r="C88" s="848">
        <f>'дод1.1'!D656</f>
        <v>0</v>
      </c>
      <c r="D88" s="848"/>
      <c r="E88" s="763">
        <f t="shared" si="5"/>
        <v>0</v>
      </c>
      <c r="G88" s="852"/>
      <c r="H88" s="848">
        <f>'дод1.1'!C656</f>
        <v>0</v>
      </c>
      <c r="I88" s="848">
        <f t="shared" si="6"/>
        <v>0</v>
      </c>
      <c r="J88" s="848" t="b">
        <f t="shared" si="4"/>
        <v>1</v>
      </c>
    </row>
    <row r="89" spans="1:10" s="283" customFormat="1" ht="18.75" hidden="1" x14ac:dyDescent="0.25">
      <c r="A89" s="754" t="s">
        <v>1154</v>
      </c>
      <c r="B89" s="847" t="s">
        <v>1155</v>
      </c>
      <c r="C89" s="848">
        <f>'дод1.1'!D667</f>
        <v>0</v>
      </c>
      <c r="D89" s="848"/>
      <c r="E89" s="763">
        <f t="shared" si="5"/>
        <v>0</v>
      </c>
      <c r="G89" s="852"/>
      <c r="H89" s="848">
        <f>'дод1.1'!C667</f>
        <v>0</v>
      </c>
      <c r="I89" s="848">
        <f t="shared" si="6"/>
        <v>0</v>
      </c>
      <c r="J89" s="848" t="b">
        <f t="shared" si="4"/>
        <v>1</v>
      </c>
    </row>
    <row r="90" spans="1:10" s="283" customFormat="1" ht="18.75" hidden="1" x14ac:dyDescent="0.25">
      <c r="A90" s="754" t="s">
        <v>1156</v>
      </c>
      <c r="B90" s="847" t="s">
        <v>1157</v>
      </c>
      <c r="C90" s="848">
        <f>'дод1.1'!D678</f>
        <v>0</v>
      </c>
      <c r="D90" s="848"/>
      <c r="E90" s="763">
        <f t="shared" si="5"/>
        <v>0</v>
      </c>
      <c r="G90" s="852"/>
      <c r="H90" s="848">
        <f>'дод1.1'!C678</f>
        <v>0</v>
      </c>
      <c r="I90" s="848">
        <f t="shared" si="6"/>
        <v>0</v>
      </c>
      <c r="J90" s="848" t="b">
        <f t="shared" si="4"/>
        <v>1</v>
      </c>
    </row>
    <row r="91" spans="1:10" s="283" customFormat="1" ht="18.75" hidden="1" x14ac:dyDescent="0.25">
      <c r="A91" s="754" t="s">
        <v>1158</v>
      </c>
      <c r="B91" s="847" t="s">
        <v>1159</v>
      </c>
      <c r="C91" s="848">
        <f>'дод1.1'!D689</f>
        <v>0</v>
      </c>
      <c r="D91" s="848"/>
      <c r="E91" s="763">
        <f t="shared" si="5"/>
        <v>0</v>
      </c>
      <c r="G91" s="852"/>
      <c r="H91" s="848">
        <f>'дод1.1'!C689</f>
        <v>0</v>
      </c>
      <c r="I91" s="848">
        <f t="shared" si="6"/>
        <v>0</v>
      </c>
      <c r="J91" s="848" t="b">
        <f t="shared" si="4"/>
        <v>1</v>
      </c>
    </row>
    <row r="92" spans="1:10" s="283" customFormat="1" ht="18.75" hidden="1" x14ac:dyDescent="0.25">
      <c r="A92" s="754" t="s">
        <v>1160</v>
      </c>
      <c r="B92" s="847" t="s">
        <v>1161</v>
      </c>
      <c r="C92" s="848">
        <f>'дод1.1'!D700</f>
        <v>0</v>
      </c>
      <c r="D92" s="848"/>
      <c r="E92" s="763">
        <f t="shared" si="5"/>
        <v>0</v>
      </c>
      <c r="G92" s="852"/>
      <c r="H92" s="848">
        <f>'дод1.1'!C700</f>
        <v>0</v>
      </c>
      <c r="I92" s="848">
        <f t="shared" si="6"/>
        <v>0</v>
      </c>
      <c r="J92" s="848" t="b">
        <f t="shared" si="4"/>
        <v>1</v>
      </c>
    </row>
    <row r="93" spans="1:10" s="283" customFormat="1" ht="18.75" hidden="1" x14ac:dyDescent="0.25">
      <c r="A93" s="754" t="s">
        <v>1162</v>
      </c>
      <c r="B93" s="847" t="s">
        <v>1163</v>
      </c>
      <c r="C93" s="848">
        <f>'дод1.1'!D711</f>
        <v>0</v>
      </c>
      <c r="D93" s="848"/>
      <c r="E93" s="763">
        <f t="shared" si="5"/>
        <v>0</v>
      </c>
      <c r="G93" s="852"/>
      <c r="H93" s="848">
        <f>'дод1.1'!C711</f>
        <v>0</v>
      </c>
      <c r="I93" s="848">
        <f t="shared" si="6"/>
        <v>0</v>
      </c>
      <c r="J93" s="848" t="b">
        <f t="shared" si="4"/>
        <v>1</v>
      </c>
    </row>
    <row r="94" spans="1:10" s="283" customFormat="1" ht="18.75" hidden="1" x14ac:dyDescent="0.25">
      <c r="A94" s="754" t="s">
        <v>1164</v>
      </c>
      <c r="B94" s="847" t="s">
        <v>1165</v>
      </c>
      <c r="C94" s="848">
        <f>'дод1.1'!D722</f>
        <v>0</v>
      </c>
      <c r="D94" s="848"/>
      <c r="E94" s="763">
        <f t="shared" si="5"/>
        <v>0</v>
      </c>
      <c r="G94" s="852"/>
      <c r="H94" s="848">
        <f>'дод1.1'!C722</f>
        <v>0</v>
      </c>
      <c r="I94" s="848">
        <f>C94+C231</f>
        <v>0</v>
      </c>
      <c r="J94" s="848" t="b">
        <f t="shared" si="4"/>
        <v>1</v>
      </c>
    </row>
    <row r="95" spans="1:10" s="283" customFormat="1" ht="18.75" hidden="1" x14ac:dyDescent="0.25">
      <c r="A95" s="754" t="s">
        <v>1166</v>
      </c>
      <c r="B95" s="847" t="s">
        <v>1167</v>
      </c>
      <c r="C95" s="848">
        <f>'дод1.1'!D733</f>
        <v>0</v>
      </c>
      <c r="D95" s="848"/>
      <c r="E95" s="763">
        <f t="shared" si="5"/>
        <v>0</v>
      </c>
      <c r="G95" s="852"/>
      <c r="H95" s="848">
        <f>'дод1.1'!C733</f>
        <v>0</v>
      </c>
      <c r="I95" s="848">
        <f>C95+C232</f>
        <v>0</v>
      </c>
      <c r="J95" s="848" t="b">
        <f>I95=H95</f>
        <v>1</v>
      </c>
    </row>
    <row r="96" spans="1:10" s="741" customFormat="1" ht="99" hidden="1" customHeight="1" x14ac:dyDescent="0.25">
      <c r="A96" s="790">
        <v>41053900</v>
      </c>
      <c r="B96" s="791" t="s">
        <v>310</v>
      </c>
      <c r="C96" s="792">
        <f>SUM(C97:C162)</f>
        <v>759900</v>
      </c>
      <c r="D96" s="792"/>
      <c r="E96" s="763"/>
      <c r="G96" s="851"/>
      <c r="H96" s="849"/>
      <c r="I96" s="849"/>
      <c r="J96" s="849"/>
    </row>
    <row r="97" spans="1:10" s="283" customFormat="1" ht="37.5" hidden="1" x14ac:dyDescent="0.25">
      <c r="A97" s="754" t="s">
        <v>531</v>
      </c>
      <c r="B97" s="743" t="s">
        <v>1078</v>
      </c>
      <c r="C97" s="848">
        <f>'дод1.1'!D85</f>
        <v>0</v>
      </c>
      <c r="D97" s="848"/>
      <c r="E97" s="763"/>
      <c r="G97" s="852"/>
      <c r="H97" s="958"/>
      <c r="I97" s="958"/>
      <c r="J97" s="958"/>
    </row>
    <row r="98" spans="1:10" s="283" customFormat="1" ht="18.75" hidden="1" x14ac:dyDescent="0.25">
      <c r="A98" s="754" t="s">
        <v>532</v>
      </c>
      <c r="B98" s="847" t="s">
        <v>1087</v>
      </c>
      <c r="C98" s="848">
        <f>'дод1.1'!D96</f>
        <v>0</v>
      </c>
      <c r="D98" s="848"/>
      <c r="E98" s="763"/>
      <c r="G98" s="852"/>
      <c r="H98" s="958"/>
      <c r="I98" s="958"/>
      <c r="J98" s="958"/>
    </row>
    <row r="99" spans="1:10" s="283" customFormat="1" ht="18.75" hidden="1" x14ac:dyDescent="0.25">
      <c r="A99" s="754" t="s">
        <v>533</v>
      </c>
      <c r="B99" s="847" t="s">
        <v>1088</v>
      </c>
      <c r="C99" s="848">
        <f>'дод1.1'!D107</f>
        <v>0</v>
      </c>
      <c r="D99" s="848"/>
      <c r="E99" s="763"/>
      <c r="G99" s="852"/>
      <c r="H99" s="958"/>
      <c r="I99" s="958"/>
      <c r="J99" s="958"/>
    </row>
    <row r="100" spans="1:10" s="283" customFormat="1" ht="18.75" hidden="1" x14ac:dyDescent="0.25">
      <c r="A100" s="754" t="s">
        <v>534</v>
      </c>
      <c r="B100" s="847" t="s">
        <v>1089</v>
      </c>
      <c r="C100" s="848">
        <f>'дод1.1'!D118</f>
        <v>0</v>
      </c>
      <c r="D100" s="848"/>
      <c r="E100" s="763"/>
      <c r="G100" s="852"/>
      <c r="H100" s="958"/>
      <c r="I100" s="958"/>
      <c r="J100" s="958"/>
    </row>
    <row r="101" spans="1:10" s="283" customFormat="1" ht="18.75" hidden="1" x14ac:dyDescent="0.25">
      <c r="A101" s="754" t="s">
        <v>535</v>
      </c>
      <c r="B101" s="847" t="s">
        <v>1090</v>
      </c>
      <c r="C101" s="848">
        <f>'дод1.1'!D129</f>
        <v>0</v>
      </c>
      <c r="D101" s="848"/>
      <c r="E101" s="763"/>
      <c r="G101" s="852"/>
      <c r="H101" s="958"/>
      <c r="I101" s="958"/>
      <c r="J101" s="958"/>
    </row>
    <row r="102" spans="1:10" s="283" customFormat="1" ht="18.75" hidden="1" x14ac:dyDescent="0.25">
      <c r="A102" s="754" t="s">
        <v>536</v>
      </c>
      <c r="B102" s="847" t="s">
        <v>1091</v>
      </c>
      <c r="C102" s="848">
        <f>'дод1.1'!D140</f>
        <v>0</v>
      </c>
      <c r="D102" s="848"/>
      <c r="E102" s="763"/>
      <c r="G102" s="852"/>
      <c r="H102" s="958"/>
      <c r="I102" s="958"/>
      <c r="J102" s="958"/>
    </row>
    <row r="103" spans="1:10" s="283" customFormat="1" ht="18.75" hidden="1" x14ac:dyDescent="0.25">
      <c r="A103" s="754" t="s">
        <v>537</v>
      </c>
      <c r="B103" s="847" t="s">
        <v>1092</v>
      </c>
      <c r="C103" s="848">
        <f>'дод1.1'!D151</f>
        <v>0</v>
      </c>
      <c r="D103" s="848"/>
      <c r="E103" s="763"/>
      <c r="G103" s="852"/>
      <c r="H103" s="958"/>
      <c r="I103" s="958"/>
      <c r="J103" s="958"/>
    </row>
    <row r="104" spans="1:10" s="283" customFormat="1" ht="18.75" hidden="1" x14ac:dyDescent="0.25">
      <c r="A104" s="754" t="s">
        <v>538</v>
      </c>
      <c r="B104" s="847" t="s">
        <v>1093</v>
      </c>
      <c r="C104" s="848">
        <f>'дод1.1'!D162</f>
        <v>0</v>
      </c>
      <c r="D104" s="848"/>
      <c r="E104" s="763"/>
      <c r="G104" s="852"/>
      <c r="H104" s="958"/>
      <c r="I104" s="958"/>
      <c r="J104" s="958"/>
    </row>
    <row r="105" spans="1:10" s="283" customFormat="1" ht="18.75" hidden="1" x14ac:dyDescent="0.25">
      <c r="A105" s="754" t="s">
        <v>539</v>
      </c>
      <c r="B105" s="847" t="s">
        <v>1094</v>
      </c>
      <c r="C105" s="848">
        <f>'дод1.1'!D173</f>
        <v>0</v>
      </c>
      <c r="D105" s="848"/>
      <c r="E105" s="763"/>
      <c r="G105" s="852"/>
      <c r="H105" s="958"/>
      <c r="I105" s="958"/>
      <c r="J105" s="958"/>
    </row>
    <row r="106" spans="1:10" s="283" customFormat="1" ht="18.75" hidden="1" x14ac:dyDescent="0.25">
      <c r="A106" s="754" t="s">
        <v>540</v>
      </c>
      <c r="B106" s="847" t="s">
        <v>1095</v>
      </c>
      <c r="C106" s="848">
        <f>'дод1.1'!D184</f>
        <v>0</v>
      </c>
      <c r="D106" s="848"/>
      <c r="E106" s="763"/>
      <c r="G106" s="852"/>
      <c r="H106" s="958"/>
      <c r="I106" s="958"/>
      <c r="J106" s="958"/>
    </row>
    <row r="107" spans="1:10" s="283" customFormat="1" ht="18.75" hidden="1" x14ac:dyDescent="0.25">
      <c r="A107" s="754" t="s">
        <v>541</v>
      </c>
      <c r="B107" s="847" t="s">
        <v>1096</v>
      </c>
      <c r="C107" s="848">
        <f>'дод1.1'!D195</f>
        <v>0</v>
      </c>
      <c r="D107" s="848"/>
      <c r="E107" s="763"/>
      <c r="G107" s="852"/>
      <c r="H107" s="958"/>
      <c r="I107" s="958"/>
      <c r="J107" s="958"/>
    </row>
    <row r="108" spans="1:10" s="283" customFormat="1" ht="18.75" hidden="1" x14ac:dyDescent="0.25">
      <c r="A108" s="754" t="s">
        <v>542</v>
      </c>
      <c r="B108" s="847" t="s">
        <v>1097</v>
      </c>
      <c r="C108" s="848">
        <f>'дод1.1'!D206</f>
        <v>0</v>
      </c>
      <c r="D108" s="848"/>
      <c r="E108" s="763"/>
      <c r="G108" s="852"/>
      <c r="H108" s="958"/>
      <c r="I108" s="958"/>
      <c r="J108" s="958"/>
    </row>
    <row r="109" spans="1:10" s="283" customFormat="1" ht="18.75" hidden="1" x14ac:dyDescent="0.25">
      <c r="A109" s="754" t="s">
        <v>543</v>
      </c>
      <c r="B109" s="847" t="s">
        <v>1098</v>
      </c>
      <c r="C109" s="848">
        <f>'дод1.1'!D217</f>
        <v>0</v>
      </c>
      <c r="D109" s="848"/>
      <c r="E109" s="763"/>
      <c r="G109" s="852"/>
      <c r="H109" s="958"/>
      <c r="I109" s="958"/>
      <c r="J109" s="958"/>
    </row>
    <row r="110" spans="1:10" s="283" customFormat="1" ht="18.75" hidden="1" x14ac:dyDescent="0.25">
      <c r="A110" s="754" t="s">
        <v>544</v>
      </c>
      <c r="B110" s="847" t="s">
        <v>1099</v>
      </c>
      <c r="C110" s="848">
        <f>'дод1.1'!D228</f>
        <v>0</v>
      </c>
      <c r="D110" s="848"/>
      <c r="E110" s="763"/>
      <c r="G110" s="852"/>
      <c r="H110" s="958"/>
      <c r="I110" s="958"/>
      <c r="J110" s="958"/>
    </row>
    <row r="111" spans="1:10" s="283" customFormat="1" ht="18.75" hidden="1" x14ac:dyDescent="0.25">
      <c r="A111" s="754" t="s">
        <v>545</v>
      </c>
      <c r="B111" s="847" t="s">
        <v>1100</v>
      </c>
      <c r="C111" s="848">
        <f>'дод1.1'!D239</f>
        <v>0</v>
      </c>
      <c r="D111" s="848"/>
      <c r="E111" s="763"/>
      <c r="G111" s="852"/>
      <c r="H111" s="958"/>
      <c r="I111" s="958"/>
      <c r="J111" s="958"/>
    </row>
    <row r="112" spans="1:10" s="283" customFormat="1" ht="18.75" hidden="1" x14ac:dyDescent="0.25">
      <c r="A112" s="754" t="s">
        <v>546</v>
      </c>
      <c r="B112" s="847" t="s">
        <v>1101</v>
      </c>
      <c r="C112" s="848">
        <f>'дод1.1'!D250</f>
        <v>0</v>
      </c>
      <c r="D112" s="848"/>
      <c r="E112" s="763"/>
      <c r="G112" s="852"/>
      <c r="H112" s="958"/>
      <c r="I112" s="958"/>
      <c r="J112" s="958"/>
    </row>
    <row r="113" spans="1:10" s="283" customFormat="1" ht="18.75" hidden="1" x14ac:dyDescent="0.25">
      <c r="A113" s="754" t="s">
        <v>547</v>
      </c>
      <c r="B113" s="847" t="s">
        <v>1102</v>
      </c>
      <c r="C113" s="848">
        <f>'дод1.1'!D261</f>
        <v>0</v>
      </c>
      <c r="D113" s="848"/>
      <c r="E113" s="763"/>
      <c r="G113" s="852"/>
      <c r="H113" s="958"/>
      <c r="I113" s="958"/>
      <c r="J113" s="958"/>
    </row>
    <row r="114" spans="1:10" s="283" customFormat="1" ht="18.75" hidden="1" x14ac:dyDescent="0.25">
      <c r="A114" s="754" t="s">
        <v>548</v>
      </c>
      <c r="B114" s="847" t="s">
        <v>1103</v>
      </c>
      <c r="C114" s="848">
        <f>'дод1.1'!D272</f>
        <v>0</v>
      </c>
      <c r="D114" s="848"/>
      <c r="E114" s="763"/>
      <c r="G114" s="852"/>
      <c r="H114" s="958"/>
      <c r="I114" s="958"/>
      <c r="J114" s="958"/>
    </row>
    <row r="115" spans="1:10" s="283" customFormat="1" ht="18.75" hidden="1" x14ac:dyDescent="0.25">
      <c r="A115" s="754" t="s">
        <v>549</v>
      </c>
      <c r="B115" s="847" t="s">
        <v>1104</v>
      </c>
      <c r="C115" s="848">
        <f>'дод1.1'!D283</f>
        <v>0</v>
      </c>
      <c r="D115" s="848"/>
      <c r="E115" s="763"/>
      <c r="G115" s="852"/>
      <c r="H115" s="958"/>
      <c r="I115" s="958"/>
      <c r="J115" s="958"/>
    </row>
    <row r="116" spans="1:10" s="283" customFormat="1" ht="18.75" hidden="1" x14ac:dyDescent="0.25">
      <c r="A116" s="754" t="s">
        <v>550</v>
      </c>
      <c r="B116" s="847" t="s">
        <v>1105</v>
      </c>
      <c r="C116" s="848">
        <f>'дод1.1'!D294</f>
        <v>0</v>
      </c>
      <c r="D116" s="848"/>
      <c r="E116" s="763"/>
      <c r="G116" s="852"/>
      <c r="H116" s="958"/>
      <c r="I116" s="958"/>
      <c r="J116" s="958"/>
    </row>
    <row r="117" spans="1:10" s="283" customFormat="1" ht="18.75" hidden="1" x14ac:dyDescent="0.25">
      <c r="A117" s="754" t="s">
        <v>551</v>
      </c>
      <c r="B117" s="847" t="s">
        <v>1106</v>
      </c>
      <c r="C117" s="848">
        <f>'дод1.1'!D305</f>
        <v>0</v>
      </c>
      <c r="D117" s="848"/>
      <c r="E117" s="763"/>
      <c r="G117" s="852"/>
      <c r="H117" s="958"/>
      <c r="I117" s="958"/>
      <c r="J117" s="958"/>
    </row>
    <row r="118" spans="1:10" s="283" customFormat="1" ht="18.75" hidden="1" x14ac:dyDescent="0.25">
      <c r="A118" s="754" t="s">
        <v>552</v>
      </c>
      <c r="B118" s="847" t="s">
        <v>1107</v>
      </c>
      <c r="C118" s="848">
        <f>'дод1.1'!D316</f>
        <v>0</v>
      </c>
      <c r="D118" s="848"/>
      <c r="E118" s="763"/>
      <c r="G118" s="852"/>
      <c r="H118" s="958"/>
      <c r="I118" s="958"/>
      <c r="J118" s="958"/>
    </row>
    <row r="119" spans="1:10" s="283" customFormat="1" ht="18.75" hidden="1" x14ac:dyDescent="0.25">
      <c r="A119" s="754" t="s">
        <v>553</v>
      </c>
      <c r="B119" s="847" t="s">
        <v>1108</v>
      </c>
      <c r="C119" s="848">
        <f>'дод1.1'!D327</f>
        <v>0</v>
      </c>
      <c r="D119" s="848"/>
      <c r="E119" s="763"/>
      <c r="G119" s="852"/>
      <c r="H119" s="958"/>
      <c r="I119" s="958"/>
      <c r="J119" s="958"/>
    </row>
    <row r="120" spans="1:10" s="283" customFormat="1" ht="18.75" hidden="1" x14ac:dyDescent="0.25">
      <c r="A120" s="754" t="s">
        <v>554</v>
      </c>
      <c r="B120" s="847" t="s">
        <v>1109</v>
      </c>
      <c r="C120" s="848">
        <f>'дод1.1'!D338</f>
        <v>0</v>
      </c>
      <c r="D120" s="848"/>
      <c r="E120" s="763"/>
      <c r="G120" s="852"/>
      <c r="H120" s="958"/>
      <c r="I120" s="958"/>
      <c r="J120" s="958"/>
    </row>
    <row r="121" spans="1:10" s="283" customFormat="1" ht="18.75" hidden="1" x14ac:dyDescent="0.25">
      <c r="A121" s="754" t="s">
        <v>555</v>
      </c>
      <c r="B121" s="847" t="s">
        <v>1110</v>
      </c>
      <c r="C121" s="848">
        <f>'дод1.1'!D349</f>
        <v>0</v>
      </c>
      <c r="D121" s="848"/>
      <c r="E121" s="763"/>
      <c r="G121" s="852"/>
      <c r="H121" s="958"/>
      <c r="I121" s="958"/>
      <c r="J121" s="958"/>
    </row>
    <row r="122" spans="1:10" s="283" customFormat="1" ht="18.75" hidden="1" x14ac:dyDescent="0.25">
      <c r="A122" s="754" t="s">
        <v>556</v>
      </c>
      <c r="B122" s="847" t="s">
        <v>1111</v>
      </c>
      <c r="C122" s="848">
        <f>'дод1.1'!D360</f>
        <v>0</v>
      </c>
      <c r="D122" s="848"/>
      <c r="E122" s="763"/>
      <c r="G122" s="852"/>
      <c r="H122" s="958"/>
      <c r="I122" s="958"/>
      <c r="J122" s="958"/>
    </row>
    <row r="123" spans="1:10" s="283" customFormat="1" ht="18.75" hidden="1" x14ac:dyDescent="0.25">
      <c r="A123" s="754" t="s">
        <v>557</v>
      </c>
      <c r="B123" s="847" t="s">
        <v>1112</v>
      </c>
      <c r="C123" s="848">
        <f>'дод1.1'!D371</f>
        <v>0</v>
      </c>
      <c r="D123" s="848"/>
      <c r="E123" s="763"/>
      <c r="G123" s="852"/>
      <c r="H123" s="958"/>
      <c r="I123" s="958"/>
      <c r="J123" s="958"/>
    </row>
    <row r="124" spans="1:10" s="283" customFormat="1" ht="18.75" hidden="1" x14ac:dyDescent="0.25">
      <c r="A124" s="754" t="s">
        <v>558</v>
      </c>
      <c r="B124" s="847" t="s">
        <v>1113</v>
      </c>
      <c r="C124" s="848">
        <f>'дод1.1'!D382</f>
        <v>0</v>
      </c>
      <c r="D124" s="848"/>
      <c r="E124" s="763"/>
      <c r="G124" s="852"/>
      <c r="H124" s="958"/>
      <c r="I124" s="958"/>
      <c r="J124" s="958"/>
    </row>
    <row r="125" spans="1:10" s="283" customFormat="1" ht="18.75" hidden="1" x14ac:dyDescent="0.25">
      <c r="A125" s="754" t="s">
        <v>559</v>
      </c>
      <c r="B125" s="847" t="s">
        <v>1114</v>
      </c>
      <c r="C125" s="848">
        <f>' дод1.3'!D326</f>
        <v>49900</v>
      </c>
      <c r="D125" s="848"/>
      <c r="E125" s="763"/>
      <c r="G125" s="852"/>
      <c r="H125" s="958"/>
      <c r="I125" s="958"/>
      <c r="J125" s="958"/>
    </row>
    <row r="126" spans="1:10" s="283" customFormat="1" ht="18.75" hidden="1" x14ac:dyDescent="0.25">
      <c r="A126" s="754" t="s">
        <v>560</v>
      </c>
      <c r="B126" s="847" t="s">
        <v>1115</v>
      </c>
      <c r="C126" s="848">
        <f>'дод1.1'!D404</f>
        <v>0</v>
      </c>
      <c r="D126" s="848"/>
      <c r="E126" s="763"/>
      <c r="G126" s="852"/>
      <c r="H126" s="958"/>
      <c r="I126" s="958"/>
      <c r="J126" s="958"/>
    </row>
    <row r="127" spans="1:10" s="283" customFormat="1" ht="18.75" hidden="1" x14ac:dyDescent="0.25">
      <c r="A127" s="754" t="s">
        <v>561</v>
      </c>
      <c r="B127" s="847" t="s">
        <v>1116</v>
      </c>
      <c r="C127" s="848">
        <f>'дод1.1'!D415</f>
        <v>0</v>
      </c>
      <c r="D127" s="848"/>
      <c r="E127" s="763"/>
      <c r="G127" s="852"/>
      <c r="H127" s="958"/>
      <c r="I127" s="958"/>
      <c r="J127" s="958"/>
    </row>
    <row r="128" spans="1:10" s="283" customFormat="1" ht="18.75" hidden="1" x14ac:dyDescent="0.25">
      <c r="A128" s="754" t="s">
        <v>562</v>
      </c>
      <c r="B128" s="847" t="s">
        <v>1117</v>
      </c>
      <c r="C128" s="848">
        <f>'дод1.1'!D426</f>
        <v>0</v>
      </c>
      <c r="D128" s="848"/>
      <c r="E128" s="763"/>
      <c r="G128" s="852"/>
      <c r="H128" s="958"/>
      <c r="I128" s="958"/>
      <c r="J128" s="958"/>
    </row>
    <row r="129" spans="1:10" s="283" customFormat="1" ht="18.75" hidden="1" x14ac:dyDescent="0.25">
      <c r="A129" s="754" t="s">
        <v>563</v>
      </c>
      <c r="B129" s="847" t="s">
        <v>1118</v>
      </c>
      <c r="C129" s="848">
        <f>'дод1.1'!D437</f>
        <v>0</v>
      </c>
      <c r="D129" s="848"/>
      <c r="E129" s="763"/>
      <c r="G129" s="852"/>
      <c r="H129" s="958"/>
      <c r="I129" s="958"/>
      <c r="J129" s="958"/>
    </row>
    <row r="130" spans="1:10" s="283" customFormat="1" ht="18.75" hidden="1" x14ac:dyDescent="0.25">
      <c r="A130" s="754" t="s">
        <v>564</v>
      </c>
      <c r="B130" s="847" t="s">
        <v>1119</v>
      </c>
      <c r="C130" s="848">
        <f>'дод1.1'!D448</f>
        <v>0</v>
      </c>
      <c r="D130" s="848"/>
      <c r="E130" s="763"/>
      <c r="G130" s="852"/>
      <c r="H130" s="958"/>
      <c r="I130" s="958"/>
      <c r="J130" s="958"/>
    </row>
    <row r="131" spans="1:10" s="283" customFormat="1" ht="18.75" hidden="1" x14ac:dyDescent="0.25">
      <c r="A131" s="754" t="s">
        <v>565</v>
      </c>
      <c r="B131" s="847" t="s">
        <v>1120</v>
      </c>
      <c r="C131" s="848">
        <f>'дод1.1'!D459</f>
        <v>0</v>
      </c>
      <c r="D131" s="848"/>
      <c r="E131" s="763"/>
      <c r="G131" s="852"/>
      <c r="H131" s="958"/>
      <c r="I131" s="958"/>
      <c r="J131" s="958"/>
    </row>
    <row r="132" spans="1:10" s="283" customFormat="1" ht="18.75" hidden="1" x14ac:dyDescent="0.25">
      <c r="A132" s="754" t="s">
        <v>566</v>
      </c>
      <c r="B132" s="847" t="s">
        <v>1121</v>
      </c>
      <c r="C132" s="848">
        <f>'дод1.1'!D470</f>
        <v>0</v>
      </c>
      <c r="D132" s="848"/>
      <c r="E132" s="763"/>
      <c r="G132" s="852"/>
      <c r="H132" s="958"/>
      <c r="I132" s="958"/>
      <c r="J132" s="958"/>
    </row>
    <row r="133" spans="1:10" s="283" customFormat="1" ht="18.75" hidden="1" x14ac:dyDescent="0.25">
      <c r="A133" s="754" t="s">
        <v>567</v>
      </c>
      <c r="B133" s="847" t="s">
        <v>1122</v>
      </c>
      <c r="C133" s="848">
        <f>'дод1.1'!D481</f>
        <v>0</v>
      </c>
      <c r="D133" s="848"/>
      <c r="E133" s="763"/>
      <c r="G133" s="852"/>
      <c r="H133" s="958"/>
      <c r="I133" s="958"/>
      <c r="J133" s="958"/>
    </row>
    <row r="134" spans="1:10" s="283" customFormat="1" ht="18.75" hidden="1" x14ac:dyDescent="0.25">
      <c r="A134" s="754" t="s">
        <v>568</v>
      </c>
      <c r="B134" s="847" t="s">
        <v>1123</v>
      </c>
      <c r="C134" s="848">
        <f>'дод1.1'!D492</f>
        <v>0</v>
      </c>
      <c r="D134" s="848"/>
      <c r="E134" s="763"/>
      <c r="G134" s="852"/>
      <c r="H134" s="958"/>
      <c r="I134" s="958"/>
      <c r="J134" s="958"/>
    </row>
    <row r="135" spans="1:10" s="283" customFormat="1" ht="18.75" hidden="1" x14ac:dyDescent="0.25">
      <c r="A135" s="754" t="s">
        <v>569</v>
      </c>
      <c r="B135" s="847" t="s">
        <v>1124</v>
      </c>
      <c r="C135" s="848">
        <f>'дод1.1'!D503</f>
        <v>0</v>
      </c>
      <c r="D135" s="848"/>
      <c r="E135" s="763"/>
      <c r="G135" s="852"/>
      <c r="H135" s="958"/>
      <c r="I135" s="958"/>
      <c r="J135" s="958"/>
    </row>
    <row r="136" spans="1:10" s="283" customFormat="1" ht="18.75" hidden="1" x14ac:dyDescent="0.25">
      <c r="A136" s="754" t="s">
        <v>570</v>
      </c>
      <c r="B136" s="847" t="s">
        <v>1125</v>
      </c>
      <c r="C136" s="848">
        <f>' дод1.3'!D447</f>
        <v>286000</v>
      </c>
      <c r="D136" s="848"/>
      <c r="E136" s="763"/>
      <c r="G136" s="852"/>
      <c r="H136" s="958"/>
      <c r="I136" s="958"/>
      <c r="J136" s="958"/>
    </row>
    <row r="137" spans="1:10" s="283" customFormat="1" ht="18.75" hidden="1" x14ac:dyDescent="0.25">
      <c r="A137" s="754" t="s">
        <v>571</v>
      </c>
      <c r="B137" s="847" t="s">
        <v>1126</v>
      </c>
      <c r="C137" s="848">
        <f>'дод1.1'!D525</f>
        <v>0</v>
      </c>
      <c r="D137" s="848"/>
      <c r="E137" s="763"/>
      <c r="G137" s="852"/>
      <c r="H137" s="958"/>
      <c r="I137" s="958"/>
      <c r="J137" s="958"/>
    </row>
    <row r="138" spans="1:10" s="283" customFormat="1" ht="18.75" hidden="1" x14ac:dyDescent="0.25">
      <c r="A138" s="754" t="s">
        <v>572</v>
      </c>
      <c r="B138" s="847" t="s">
        <v>1127</v>
      </c>
      <c r="C138" s="848">
        <f>'дод1.1'!D536</f>
        <v>0</v>
      </c>
      <c r="D138" s="848"/>
      <c r="E138" s="763"/>
      <c r="G138" s="852"/>
      <c r="H138" s="958"/>
      <c r="I138" s="958"/>
      <c r="J138" s="958"/>
    </row>
    <row r="139" spans="1:10" s="283" customFormat="1" ht="18.75" hidden="1" x14ac:dyDescent="0.25">
      <c r="A139" s="754" t="s">
        <v>781</v>
      </c>
      <c r="B139" s="847" t="s">
        <v>1128</v>
      </c>
      <c r="C139" s="848">
        <f>'дод1.1'!D547</f>
        <v>0</v>
      </c>
      <c r="D139" s="848"/>
      <c r="E139" s="763"/>
      <c r="G139" s="852"/>
      <c r="H139" s="958"/>
      <c r="I139" s="958"/>
      <c r="J139" s="958"/>
    </row>
    <row r="140" spans="1:10" s="283" customFormat="1" ht="18.75" hidden="1" x14ac:dyDescent="0.25">
      <c r="A140" s="754" t="s">
        <v>782</v>
      </c>
      <c r="B140" s="847" t="s">
        <v>1129</v>
      </c>
      <c r="C140" s="848">
        <f>'дод1.1'!D558</f>
        <v>0</v>
      </c>
      <c r="D140" s="848"/>
      <c r="E140" s="763"/>
      <c r="G140" s="852"/>
      <c r="H140" s="958"/>
      <c r="I140" s="958"/>
      <c r="J140" s="958"/>
    </row>
    <row r="141" spans="1:10" s="283" customFormat="1" ht="18.75" hidden="1" x14ac:dyDescent="0.25">
      <c r="A141" s="754" t="s">
        <v>783</v>
      </c>
      <c r="B141" s="847" t="s">
        <v>1130</v>
      </c>
      <c r="C141" s="848">
        <f>'дод1.1'!D569</f>
        <v>0</v>
      </c>
      <c r="D141" s="848"/>
      <c r="E141" s="763"/>
      <c r="G141" s="852"/>
      <c r="H141" s="958"/>
      <c r="I141" s="958"/>
      <c r="J141" s="958"/>
    </row>
    <row r="142" spans="1:10" s="283" customFormat="1" ht="18.75" hidden="1" x14ac:dyDescent="0.25">
      <c r="A142" s="754" t="s">
        <v>784</v>
      </c>
      <c r="B142" s="847" t="s">
        <v>1131</v>
      </c>
      <c r="C142" s="848">
        <f>'дод1.1'!D580</f>
        <v>0</v>
      </c>
      <c r="D142" s="848"/>
      <c r="E142" s="763"/>
      <c r="G142" s="852"/>
      <c r="H142" s="958"/>
      <c r="I142" s="958"/>
      <c r="J142" s="958"/>
    </row>
    <row r="143" spans="1:10" s="283" customFormat="1" ht="18.75" hidden="1" x14ac:dyDescent="0.25">
      <c r="A143" s="754" t="s">
        <v>785</v>
      </c>
      <c r="B143" s="847" t="s">
        <v>1132</v>
      </c>
      <c r="C143" s="848">
        <f>'дод1.1'!D591</f>
        <v>0</v>
      </c>
      <c r="D143" s="848"/>
      <c r="E143" s="763"/>
      <c r="G143" s="852"/>
      <c r="H143" s="958"/>
      <c r="I143" s="958"/>
      <c r="J143" s="958"/>
    </row>
    <row r="144" spans="1:10" s="283" customFormat="1" ht="18.75" hidden="1" x14ac:dyDescent="0.25">
      <c r="A144" s="754" t="s">
        <v>786</v>
      </c>
      <c r="B144" s="847" t="s">
        <v>1133</v>
      </c>
      <c r="C144" s="848">
        <f>'дод1.1'!D602</f>
        <v>0</v>
      </c>
      <c r="D144" s="848"/>
      <c r="E144" s="763"/>
      <c r="G144" s="852"/>
      <c r="H144" s="958"/>
      <c r="I144" s="958"/>
      <c r="J144" s="958"/>
    </row>
    <row r="145" spans="1:10" s="283" customFormat="1" ht="18.75" hidden="1" x14ac:dyDescent="0.25">
      <c r="A145" s="754" t="s">
        <v>915</v>
      </c>
      <c r="B145" s="847" t="s">
        <v>1134</v>
      </c>
      <c r="C145" s="848">
        <f>'дод1.1'!D613</f>
        <v>0</v>
      </c>
      <c r="D145" s="848"/>
      <c r="E145" s="763"/>
      <c r="G145" s="852"/>
      <c r="H145" s="958"/>
      <c r="I145" s="958"/>
      <c r="J145" s="958"/>
    </row>
    <row r="146" spans="1:10" s="283" customFormat="1" ht="18.75" hidden="1" x14ac:dyDescent="0.25">
      <c r="A146" s="754" t="s">
        <v>916</v>
      </c>
      <c r="B146" s="847" t="s">
        <v>1135</v>
      </c>
      <c r="C146" s="848">
        <f>' дод1.3'!D557</f>
        <v>424000</v>
      </c>
      <c r="D146" s="848"/>
      <c r="E146" s="763"/>
      <c r="G146" s="852"/>
      <c r="H146" s="958"/>
      <c r="I146" s="958"/>
      <c r="J146" s="958"/>
    </row>
    <row r="147" spans="1:10" s="283" customFormat="1" ht="18.75" hidden="1" x14ac:dyDescent="0.25">
      <c r="A147" s="754" t="s">
        <v>1136</v>
      </c>
      <c r="B147" s="847" t="s">
        <v>1137</v>
      </c>
      <c r="C147" s="848">
        <f>'дод1.1'!D635</f>
        <v>0</v>
      </c>
      <c r="D147" s="848"/>
      <c r="E147" s="763"/>
      <c r="G147" s="852"/>
      <c r="H147" s="958"/>
      <c r="I147" s="958"/>
      <c r="J147" s="958"/>
    </row>
    <row r="148" spans="1:10" s="283" customFormat="1" ht="18.75" hidden="1" x14ac:dyDescent="0.25">
      <c r="A148" s="754" t="s">
        <v>1138</v>
      </c>
      <c r="B148" s="847" t="s">
        <v>1139</v>
      </c>
      <c r="C148" s="848">
        <f>'дод1.1'!D646</f>
        <v>0</v>
      </c>
      <c r="D148" s="848"/>
      <c r="E148" s="763"/>
      <c r="G148" s="852"/>
      <c r="H148" s="958"/>
      <c r="I148" s="958"/>
      <c r="J148" s="958"/>
    </row>
    <row r="149" spans="1:10" s="283" customFormat="1" ht="18.75" hidden="1" x14ac:dyDescent="0.25">
      <c r="A149" s="754" t="s">
        <v>1140</v>
      </c>
      <c r="B149" s="847" t="s">
        <v>1141</v>
      </c>
      <c r="C149" s="848">
        <f>'дод1.1'!D657</f>
        <v>0</v>
      </c>
      <c r="D149" s="848"/>
      <c r="E149" s="763"/>
      <c r="G149" s="852"/>
      <c r="H149" s="958"/>
      <c r="I149" s="958"/>
      <c r="J149" s="958"/>
    </row>
    <row r="150" spans="1:10" s="283" customFormat="1" ht="18.75" hidden="1" x14ac:dyDescent="0.25">
      <c r="A150" s="754" t="s">
        <v>1142</v>
      </c>
      <c r="B150" s="847" t="s">
        <v>1143</v>
      </c>
      <c r="C150" s="848">
        <f>'дод1.1'!D668</f>
        <v>0</v>
      </c>
      <c r="D150" s="848"/>
      <c r="E150" s="763"/>
      <c r="G150" s="852"/>
      <c r="H150" s="958"/>
      <c r="I150" s="958"/>
      <c r="J150" s="958"/>
    </row>
    <row r="151" spans="1:10" s="283" customFormat="1" ht="18.75" hidden="1" x14ac:dyDescent="0.25">
      <c r="A151" s="754" t="s">
        <v>1144</v>
      </c>
      <c r="B151" s="847" t="s">
        <v>1145</v>
      </c>
      <c r="C151" s="848">
        <f>'дод1.1'!D679</f>
        <v>0</v>
      </c>
      <c r="D151" s="848"/>
      <c r="E151" s="763"/>
      <c r="G151" s="852"/>
      <c r="H151" s="958"/>
      <c r="I151" s="958"/>
      <c r="J151" s="958"/>
    </row>
    <row r="152" spans="1:10" s="283" customFormat="1" ht="18.75" hidden="1" x14ac:dyDescent="0.25">
      <c r="A152" s="754" t="s">
        <v>1146</v>
      </c>
      <c r="B152" s="847" t="s">
        <v>1147</v>
      </c>
      <c r="C152" s="848">
        <f>'дод1.1'!D690</f>
        <v>0</v>
      </c>
      <c r="D152" s="848"/>
      <c r="E152" s="763"/>
      <c r="G152" s="852"/>
      <c r="H152" s="958"/>
      <c r="I152" s="958"/>
      <c r="J152" s="958"/>
    </row>
    <row r="153" spans="1:10" s="283" customFormat="1" ht="18.75" hidden="1" x14ac:dyDescent="0.25">
      <c r="A153" s="754" t="s">
        <v>1148</v>
      </c>
      <c r="B153" s="847" t="s">
        <v>1149</v>
      </c>
      <c r="C153" s="848">
        <f>'дод1.1'!D701</f>
        <v>0</v>
      </c>
      <c r="D153" s="848"/>
      <c r="E153" s="763"/>
      <c r="G153" s="852"/>
      <c r="H153" s="958"/>
      <c r="I153" s="958"/>
      <c r="J153" s="958"/>
    </row>
    <row r="154" spans="1:10" s="283" customFormat="1" ht="18.75" hidden="1" x14ac:dyDescent="0.25">
      <c r="A154" s="754" t="s">
        <v>1150</v>
      </c>
      <c r="B154" s="847" t="s">
        <v>1151</v>
      </c>
      <c r="C154" s="848">
        <f>'дод1.1'!D712</f>
        <v>0</v>
      </c>
      <c r="D154" s="848"/>
      <c r="E154" s="763"/>
      <c r="G154" s="852"/>
      <c r="H154" s="958"/>
      <c r="I154" s="958"/>
      <c r="J154" s="958"/>
    </row>
    <row r="155" spans="1:10" s="283" customFormat="1" ht="18.75" hidden="1" x14ac:dyDescent="0.25">
      <c r="A155" s="754" t="s">
        <v>1152</v>
      </c>
      <c r="B155" s="847" t="s">
        <v>1153</v>
      </c>
      <c r="C155" s="848">
        <f>'дод1.1'!D723</f>
        <v>0</v>
      </c>
      <c r="D155" s="848"/>
      <c r="E155" s="763"/>
      <c r="G155" s="852"/>
      <c r="H155" s="958"/>
      <c r="I155" s="958"/>
      <c r="J155" s="958"/>
    </row>
    <row r="156" spans="1:10" s="283" customFormat="1" ht="18.75" hidden="1" x14ac:dyDescent="0.25">
      <c r="A156" s="754" t="s">
        <v>1154</v>
      </c>
      <c r="B156" s="847" t="s">
        <v>1155</v>
      </c>
      <c r="C156" s="848"/>
      <c r="D156" s="848"/>
      <c r="E156" s="763"/>
      <c r="G156" s="852"/>
      <c r="H156" s="958"/>
      <c r="I156" s="958"/>
      <c r="J156" s="958"/>
    </row>
    <row r="157" spans="1:10" s="283" customFormat="1" ht="18.75" hidden="1" x14ac:dyDescent="0.25">
      <c r="A157" s="754" t="s">
        <v>1156</v>
      </c>
      <c r="B157" s="847" t="s">
        <v>1157</v>
      </c>
      <c r="C157" s="848">
        <f>'дод1.1'!D745</f>
        <v>0</v>
      </c>
      <c r="D157" s="848"/>
      <c r="E157" s="763"/>
      <c r="G157" s="852"/>
      <c r="H157" s="958"/>
      <c r="I157" s="958"/>
      <c r="J157" s="958"/>
    </row>
    <row r="158" spans="1:10" s="283" customFormat="1" ht="18.75" hidden="1" x14ac:dyDescent="0.25">
      <c r="A158" s="754" t="s">
        <v>1158</v>
      </c>
      <c r="B158" s="847" t="s">
        <v>1159</v>
      </c>
      <c r="C158" s="848">
        <f>'дод1.1'!D756</f>
        <v>0</v>
      </c>
      <c r="D158" s="848"/>
      <c r="E158" s="763"/>
      <c r="G158" s="852"/>
      <c r="H158" s="958"/>
      <c r="I158" s="958"/>
      <c r="J158" s="958"/>
    </row>
    <row r="159" spans="1:10" s="283" customFormat="1" ht="18.75" hidden="1" x14ac:dyDescent="0.25">
      <c r="A159" s="754" t="s">
        <v>1160</v>
      </c>
      <c r="B159" s="847" t="s">
        <v>1161</v>
      </c>
      <c r="C159" s="848">
        <f>'дод1.1'!D767</f>
        <v>0</v>
      </c>
      <c r="D159" s="848"/>
      <c r="E159" s="763"/>
      <c r="G159" s="852"/>
      <c r="H159" s="958"/>
      <c r="I159" s="958"/>
      <c r="J159" s="958"/>
    </row>
    <row r="160" spans="1:10" s="283" customFormat="1" ht="18.75" hidden="1" x14ac:dyDescent="0.25">
      <c r="A160" s="754" t="s">
        <v>1162</v>
      </c>
      <c r="B160" s="847" t="s">
        <v>1163</v>
      </c>
      <c r="C160" s="848">
        <f>'дод1.1'!D778</f>
        <v>0</v>
      </c>
      <c r="D160" s="848"/>
      <c r="E160" s="763"/>
      <c r="G160" s="852"/>
      <c r="H160" s="958"/>
      <c r="I160" s="958"/>
      <c r="J160" s="958"/>
    </row>
    <row r="161" spans="1:10" s="283" customFormat="1" ht="18.75" hidden="1" x14ac:dyDescent="0.25">
      <c r="A161" s="754" t="s">
        <v>1164</v>
      </c>
      <c r="B161" s="847" t="s">
        <v>1165</v>
      </c>
      <c r="C161" s="848">
        <f>'дод1.1'!D789</f>
        <v>0</v>
      </c>
      <c r="D161" s="848"/>
      <c r="E161" s="763"/>
      <c r="G161" s="852"/>
      <c r="H161" s="958"/>
      <c r="I161" s="958"/>
      <c r="J161" s="958"/>
    </row>
    <row r="162" spans="1:10" s="283" customFormat="1" ht="18.75" hidden="1" x14ac:dyDescent="0.25">
      <c r="A162" s="754" t="s">
        <v>1166</v>
      </c>
      <c r="B162" s="847" t="s">
        <v>1167</v>
      </c>
      <c r="C162" s="848">
        <f>'дод1.1'!D800</f>
        <v>0</v>
      </c>
      <c r="D162" s="848"/>
      <c r="E162" s="763"/>
      <c r="G162" s="852"/>
      <c r="H162" s="958"/>
      <c r="I162" s="958"/>
      <c r="J162" s="958"/>
    </row>
    <row r="163" spans="1:10" s="741" customFormat="1" ht="28.5" hidden="1" customHeight="1" x14ac:dyDescent="0.25">
      <c r="A163" s="1165" t="s">
        <v>1079</v>
      </c>
      <c r="B163" s="1166"/>
      <c r="C163" s="1167"/>
      <c r="D163" s="952"/>
      <c r="E163" s="763">
        <f t="shared" ref="E163:E194" si="7">C163</f>
        <v>0</v>
      </c>
      <c r="G163" s="851"/>
    </row>
    <row r="164" spans="1:10" s="741" customFormat="1" ht="117.75" customHeight="1" x14ac:dyDescent="0.25">
      <c r="A164" s="790">
        <v>41037300</v>
      </c>
      <c r="B164" s="791" t="s">
        <v>530</v>
      </c>
      <c r="C164" s="792">
        <f>C165</f>
        <v>1124547600</v>
      </c>
      <c r="D164" s="792"/>
      <c r="E164" s="763">
        <f t="shared" si="7"/>
        <v>1124547600</v>
      </c>
      <c r="G164" s="851" t="b">
        <f>C164=дод1!E151</f>
        <v>1</v>
      </c>
    </row>
    <row r="165" spans="1:10" s="741" customFormat="1" ht="18" customHeight="1" x14ac:dyDescent="0.25">
      <c r="A165" s="754">
        <v>99000000000</v>
      </c>
      <c r="B165" s="743" t="s">
        <v>161</v>
      </c>
      <c r="C165" s="744">
        <f>дод1!E151</f>
        <v>1124547600</v>
      </c>
      <c r="D165" s="744"/>
      <c r="E165" s="763">
        <f t="shared" si="7"/>
        <v>1124547600</v>
      </c>
      <c r="G165" s="851"/>
    </row>
    <row r="166" spans="1:10" s="741" customFormat="1" ht="109.5" customHeight="1" x14ac:dyDescent="0.25">
      <c r="A166" s="790">
        <v>41053500</v>
      </c>
      <c r="B166" s="791" t="s">
        <v>711</v>
      </c>
      <c r="C166" s="792">
        <f>SUM(C167:C232)</f>
        <v>430000</v>
      </c>
      <c r="D166" s="792"/>
      <c r="E166" s="763">
        <f t="shared" si="7"/>
        <v>430000</v>
      </c>
      <c r="G166" s="851" t="b">
        <f>C166=дод1!E157</f>
        <v>1</v>
      </c>
    </row>
    <row r="167" spans="1:10" s="741" customFormat="1" ht="18" hidden="1" customHeight="1" x14ac:dyDescent="0.25">
      <c r="A167" s="754" t="s">
        <v>531</v>
      </c>
      <c r="B167" s="847" t="s">
        <v>1078</v>
      </c>
      <c r="C167" s="848">
        <f>'дод1.1'!E18</f>
        <v>0</v>
      </c>
      <c r="D167" s="848"/>
      <c r="E167" s="763">
        <f t="shared" si="7"/>
        <v>0</v>
      </c>
      <c r="G167" s="851"/>
    </row>
    <row r="168" spans="1:10" s="741" customFormat="1" ht="18" hidden="1" customHeight="1" x14ac:dyDescent="0.25">
      <c r="A168" s="754" t="s">
        <v>532</v>
      </c>
      <c r="B168" s="847" t="s">
        <v>1087</v>
      </c>
      <c r="C168" s="848">
        <f>'дод1.1'!E29</f>
        <v>0</v>
      </c>
      <c r="D168" s="848"/>
      <c r="E168" s="763">
        <f t="shared" si="7"/>
        <v>0</v>
      </c>
      <c r="G168" s="851"/>
    </row>
    <row r="169" spans="1:10" s="741" customFormat="1" ht="18" hidden="1" customHeight="1" x14ac:dyDescent="0.25">
      <c r="A169" s="754" t="s">
        <v>533</v>
      </c>
      <c r="B169" s="847" t="s">
        <v>1088</v>
      </c>
      <c r="C169" s="848">
        <f>'дод1.1'!E40</f>
        <v>0</v>
      </c>
      <c r="D169" s="848"/>
      <c r="E169" s="763">
        <f t="shared" si="7"/>
        <v>0</v>
      </c>
      <c r="G169" s="851"/>
    </row>
    <row r="170" spans="1:10" s="741" customFormat="1" ht="18" hidden="1" customHeight="1" x14ac:dyDescent="0.25">
      <c r="A170" s="754" t="s">
        <v>534</v>
      </c>
      <c r="B170" s="847" t="s">
        <v>1089</v>
      </c>
      <c r="C170" s="848">
        <f>'дод1.1'!E51</f>
        <v>0</v>
      </c>
      <c r="D170" s="848"/>
      <c r="E170" s="763">
        <f t="shared" si="7"/>
        <v>0</v>
      </c>
      <c r="G170" s="851"/>
    </row>
    <row r="171" spans="1:10" s="741" customFormat="1" ht="18" hidden="1" customHeight="1" x14ac:dyDescent="0.25">
      <c r="A171" s="754" t="s">
        <v>535</v>
      </c>
      <c r="B171" s="847" t="s">
        <v>1090</v>
      </c>
      <c r="C171" s="848">
        <f>'дод1.1'!E62</f>
        <v>0</v>
      </c>
      <c r="D171" s="848"/>
      <c r="E171" s="763">
        <f t="shared" si="7"/>
        <v>0</v>
      </c>
      <c r="G171" s="851"/>
    </row>
    <row r="172" spans="1:10" s="741" customFormat="1" ht="18" hidden="1" customHeight="1" x14ac:dyDescent="0.25">
      <c r="A172" s="754" t="s">
        <v>536</v>
      </c>
      <c r="B172" s="847" t="s">
        <v>1091</v>
      </c>
      <c r="C172" s="848">
        <f>'дод1.1'!E73</f>
        <v>0</v>
      </c>
      <c r="D172" s="848"/>
      <c r="E172" s="763">
        <f t="shared" si="7"/>
        <v>0</v>
      </c>
      <c r="G172" s="851"/>
    </row>
    <row r="173" spans="1:10" s="741" customFormat="1" ht="18" hidden="1" customHeight="1" x14ac:dyDescent="0.25">
      <c r="A173" s="754" t="s">
        <v>537</v>
      </c>
      <c r="B173" s="847" t="s">
        <v>1092</v>
      </c>
      <c r="C173" s="848">
        <f>'дод1.1'!E84</f>
        <v>0</v>
      </c>
      <c r="D173" s="848"/>
      <c r="E173" s="763">
        <f t="shared" si="7"/>
        <v>0</v>
      </c>
      <c r="G173" s="851"/>
    </row>
    <row r="174" spans="1:10" s="741" customFormat="1" ht="18" hidden="1" customHeight="1" x14ac:dyDescent="0.25">
      <c r="A174" s="754" t="s">
        <v>538</v>
      </c>
      <c r="B174" s="847" t="s">
        <v>1093</v>
      </c>
      <c r="C174" s="848">
        <f>'дод1.1'!E95</f>
        <v>0</v>
      </c>
      <c r="D174" s="848"/>
      <c r="E174" s="763">
        <f t="shared" si="7"/>
        <v>0</v>
      </c>
      <c r="G174" s="851"/>
    </row>
    <row r="175" spans="1:10" s="741" customFormat="1" ht="18" hidden="1" customHeight="1" x14ac:dyDescent="0.25">
      <c r="A175" s="754" t="s">
        <v>539</v>
      </c>
      <c r="B175" s="847" t="s">
        <v>1094</v>
      </c>
      <c r="C175" s="848">
        <f>'дод1.1'!E106</f>
        <v>0</v>
      </c>
      <c r="D175" s="848"/>
      <c r="E175" s="763">
        <f t="shared" si="7"/>
        <v>0</v>
      </c>
      <c r="G175" s="851"/>
    </row>
    <row r="176" spans="1:10" s="741" customFormat="1" ht="18" hidden="1" customHeight="1" x14ac:dyDescent="0.25">
      <c r="A176" s="754" t="s">
        <v>540</v>
      </c>
      <c r="B176" s="847" t="s">
        <v>1095</v>
      </c>
      <c r="C176" s="848">
        <f>'дод1.1'!E117</f>
        <v>0</v>
      </c>
      <c r="D176" s="848"/>
      <c r="E176" s="763">
        <f t="shared" si="7"/>
        <v>0</v>
      </c>
      <c r="G176" s="851"/>
    </row>
    <row r="177" spans="1:7" s="741" customFormat="1" ht="18" hidden="1" customHeight="1" x14ac:dyDescent="0.25">
      <c r="A177" s="754" t="s">
        <v>541</v>
      </c>
      <c r="B177" s="847" t="s">
        <v>1096</v>
      </c>
      <c r="C177" s="848">
        <f>'дод1.1'!E128</f>
        <v>0</v>
      </c>
      <c r="D177" s="848"/>
      <c r="E177" s="763">
        <f t="shared" si="7"/>
        <v>0</v>
      </c>
      <c r="G177" s="851"/>
    </row>
    <row r="178" spans="1:7" s="741" customFormat="1" ht="18" hidden="1" customHeight="1" x14ac:dyDescent="0.25">
      <c r="A178" s="754" t="s">
        <v>542</v>
      </c>
      <c r="B178" s="847" t="s">
        <v>1097</v>
      </c>
      <c r="C178" s="848">
        <f>'дод1.1'!E139</f>
        <v>0</v>
      </c>
      <c r="D178" s="848"/>
      <c r="E178" s="763">
        <f t="shared" si="7"/>
        <v>0</v>
      </c>
      <c r="G178" s="851"/>
    </row>
    <row r="179" spans="1:7" s="741" customFormat="1" ht="18" hidden="1" customHeight="1" x14ac:dyDescent="0.25">
      <c r="A179" s="754" t="s">
        <v>543</v>
      </c>
      <c r="B179" s="847" t="s">
        <v>1098</v>
      </c>
      <c r="C179" s="848">
        <f>'дод1.1'!E150</f>
        <v>0</v>
      </c>
      <c r="D179" s="848"/>
      <c r="E179" s="763">
        <f t="shared" si="7"/>
        <v>0</v>
      </c>
      <c r="G179" s="851"/>
    </row>
    <row r="180" spans="1:7" s="741" customFormat="1" ht="18" hidden="1" customHeight="1" x14ac:dyDescent="0.25">
      <c r="A180" s="754" t="s">
        <v>544</v>
      </c>
      <c r="B180" s="847" t="s">
        <v>1099</v>
      </c>
      <c r="C180" s="848">
        <f>'дод1.1'!E161</f>
        <v>0</v>
      </c>
      <c r="D180" s="848"/>
      <c r="E180" s="763">
        <f t="shared" si="7"/>
        <v>0</v>
      </c>
      <c r="G180" s="851"/>
    </row>
    <row r="181" spans="1:7" s="741" customFormat="1" ht="18" hidden="1" customHeight="1" x14ac:dyDescent="0.25">
      <c r="A181" s="754" t="s">
        <v>545</v>
      </c>
      <c r="B181" s="847" t="s">
        <v>1100</v>
      </c>
      <c r="C181" s="848">
        <f>'дод1.1'!E172</f>
        <v>0</v>
      </c>
      <c r="D181" s="848"/>
      <c r="E181" s="763">
        <f t="shared" si="7"/>
        <v>0</v>
      </c>
      <c r="G181" s="851"/>
    </row>
    <row r="182" spans="1:7" s="741" customFormat="1" ht="18" hidden="1" customHeight="1" x14ac:dyDescent="0.25">
      <c r="A182" s="754" t="s">
        <v>546</v>
      </c>
      <c r="B182" s="847" t="s">
        <v>1101</v>
      </c>
      <c r="C182" s="848">
        <f>'дод1.1'!E183</f>
        <v>0</v>
      </c>
      <c r="D182" s="848"/>
      <c r="E182" s="763">
        <f t="shared" si="7"/>
        <v>0</v>
      </c>
      <c r="G182" s="851"/>
    </row>
    <row r="183" spans="1:7" s="741" customFormat="1" ht="18" hidden="1" customHeight="1" x14ac:dyDescent="0.25">
      <c r="A183" s="754" t="s">
        <v>547</v>
      </c>
      <c r="B183" s="847" t="s">
        <v>1102</v>
      </c>
      <c r="C183" s="848">
        <f>'дод1.1'!E194</f>
        <v>0</v>
      </c>
      <c r="D183" s="848"/>
      <c r="E183" s="763">
        <f t="shared" si="7"/>
        <v>0</v>
      </c>
      <c r="G183" s="851"/>
    </row>
    <row r="184" spans="1:7" s="741" customFormat="1" ht="18" hidden="1" customHeight="1" x14ac:dyDescent="0.25">
      <c r="A184" s="754" t="s">
        <v>548</v>
      </c>
      <c r="B184" s="847" t="s">
        <v>1103</v>
      </c>
      <c r="C184" s="848">
        <f>'дод1.1'!E205</f>
        <v>0</v>
      </c>
      <c r="D184" s="848"/>
      <c r="E184" s="763">
        <f t="shared" si="7"/>
        <v>0</v>
      </c>
      <c r="G184" s="851"/>
    </row>
    <row r="185" spans="1:7" s="741" customFormat="1" ht="18" hidden="1" customHeight="1" x14ac:dyDescent="0.25">
      <c r="A185" s="754" t="s">
        <v>549</v>
      </c>
      <c r="B185" s="847" t="s">
        <v>1104</v>
      </c>
      <c r="C185" s="848">
        <f>'дод1.1'!E216</f>
        <v>0</v>
      </c>
      <c r="D185" s="848"/>
      <c r="E185" s="763">
        <f t="shared" si="7"/>
        <v>0</v>
      </c>
      <c r="G185" s="851"/>
    </row>
    <row r="186" spans="1:7" s="741" customFormat="1" ht="18" hidden="1" customHeight="1" x14ac:dyDescent="0.25">
      <c r="A186" s="754" t="s">
        <v>550</v>
      </c>
      <c r="B186" s="847" t="s">
        <v>1105</v>
      </c>
      <c r="C186" s="848">
        <f>'дод1.1'!E227</f>
        <v>0</v>
      </c>
      <c r="D186" s="848"/>
      <c r="E186" s="763">
        <f t="shared" si="7"/>
        <v>0</v>
      </c>
      <c r="G186" s="851"/>
    </row>
    <row r="187" spans="1:7" s="741" customFormat="1" ht="18" hidden="1" customHeight="1" x14ac:dyDescent="0.25">
      <c r="A187" s="754" t="s">
        <v>551</v>
      </c>
      <c r="B187" s="847" t="s">
        <v>1106</v>
      </c>
      <c r="C187" s="848">
        <f>'дод1.1'!E238</f>
        <v>0</v>
      </c>
      <c r="D187" s="848"/>
      <c r="E187" s="763">
        <f t="shared" si="7"/>
        <v>0</v>
      </c>
      <c r="G187" s="851"/>
    </row>
    <row r="188" spans="1:7" s="741" customFormat="1" ht="18" hidden="1" customHeight="1" x14ac:dyDescent="0.25">
      <c r="A188" s="754" t="s">
        <v>552</v>
      </c>
      <c r="B188" s="847" t="s">
        <v>1107</v>
      </c>
      <c r="C188" s="848">
        <f>'дод1.1'!E249</f>
        <v>0</v>
      </c>
      <c r="D188" s="848"/>
      <c r="E188" s="763">
        <f t="shared" si="7"/>
        <v>0</v>
      </c>
      <c r="G188" s="851"/>
    </row>
    <row r="189" spans="1:7" s="741" customFormat="1" ht="18" hidden="1" customHeight="1" x14ac:dyDescent="0.25">
      <c r="A189" s="754" t="s">
        <v>553</v>
      </c>
      <c r="B189" s="847" t="s">
        <v>1108</v>
      </c>
      <c r="C189" s="848">
        <f>'дод1.1'!E260</f>
        <v>0</v>
      </c>
      <c r="D189" s="848"/>
      <c r="E189" s="763">
        <f t="shared" si="7"/>
        <v>0</v>
      </c>
      <c r="G189" s="851"/>
    </row>
    <row r="190" spans="1:7" s="741" customFormat="1" ht="18" hidden="1" customHeight="1" x14ac:dyDescent="0.25">
      <c r="A190" s="754" t="s">
        <v>554</v>
      </c>
      <c r="B190" s="847" t="s">
        <v>1109</v>
      </c>
      <c r="C190" s="848">
        <f>'дод1.1'!E271</f>
        <v>0</v>
      </c>
      <c r="D190" s="848"/>
      <c r="E190" s="763">
        <f t="shared" si="7"/>
        <v>0</v>
      </c>
      <c r="G190" s="851"/>
    </row>
    <row r="191" spans="1:7" s="741" customFormat="1" ht="18" hidden="1" customHeight="1" x14ac:dyDescent="0.25">
      <c r="A191" s="754" t="s">
        <v>555</v>
      </c>
      <c r="B191" s="847" t="s">
        <v>1110</v>
      </c>
      <c r="C191" s="848">
        <f>'дод1.1'!E282</f>
        <v>0</v>
      </c>
      <c r="D191" s="848"/>
      <c r="E191" s="763">
        <f t="shared" si="7"/>
        <v>0</v>
      </c>
      <c r="G191" s="851"/>
    </row>
    <row r="192" spans="1:7" s="741" customFormat="1" ht="18" hidden="1" customHeight="1" x14ac:dyDescent="0.25">
      <c r="A192" s="754" t="s">
        <v>556</v>
      </c>
      <c r="B192" s="743" t="s">
        <v>1111</v>
      </c>
      <c r="C192" s="848">
        <f>'дод1.1'!E293</f>
        <v>0</v>
      </c>
      <c r="D192" s="848"/>
      <c r="E192" s="763">
        <f t="shared" si="7"/>
        <v>0</v>
      </c>
      <c r="G192" s="851"/>
    </row>
    <row r="193" spans="1:7" s="741" customFormat="1" ht="18" hidden="1" customHeight="1" x14ac:dyDescent="0.25">
      <c r="A193" s="754" t="s">
        <v>557</v>
      </c>
      <c r="B193" s="847" t="s">
        <v>1112</v>
      </c>
      <c r="C193" s="848">
        <f>'дод1.1'!E304</f>
        <v>0</v>
      </c>
      <c r="D193" s="848"/>
      <c r="E193" s="763">
        <f t="shared" si="7"/>
        <v>0</v>
      </c>
      <c r="G193" s="851"/>
    </row>
    <row r="194" spans="1:7" s="741" customFormat="1" ht="18" hidden="1" customHeight="1" x14ac:dyDescent="0.25">
      <c r="A194" s="754" t="s">
        <v>558</v>
      </c>
      <c r="B194" s="847" t="s">
        <v>1113</v>
      </c>
      <c r="C194" s="848">
        <f>'дод1.1'!E315</f>
        <v>0</v>
      </c>
      <c r="D194" s="848"/>
      <c r="E194" s="763">
        <f t="shared" si="7"/>
        <v>0</v>
      </c>
      <c r="G194" s="851"/>
    </row>
    <row r="195" spans="1:7" s="741" customFormat="1" ht="18" hidden="1" customHeight="1" x14ac:dyDescent="0.25">
      <c r="A195" s="754" t="s">
        <v>559</v>
      </c>
      <c r="B195" s="847" t="s">
        <v>1114</v>
      </c>
      <c r="C195" s="848">
        <f>'дод1.1'!E326</f>
        <v>0</v>
      </c>
      <c r="D195" s="848"/>
      <c r="E195" s="763">
        <f t="shared" ref="E195:E226" si="8">C195</f>
        <v>0</v>
      </c>
      <c r="G195" s="851"/>
    </row>
    <row r="196" spans="1:7" s="741" customFormat="1" ht="18" hidden="1" customHeight="1" x14ac:dyDescent="0.25">
      <c r="A196" s="754" t="s">
        <v>560</v>
      </c>
      <c r="B196" s="847" t="s">
        <v>1115</v>
      </c>
      <c r="C196" s="848">
        <f>'дод1.1'!E337</f>
        <v>0</v>
      </c>
      <c r="D196" s="848"/>
      <c r="E196" s="763">
        <f t="shared" si="8"/>
        <v>0</v>
      </c>
      <c r="G196" s="851"/>
    </row>
    <row r="197" spans="1:7" s="741" customFormat="1" ht="18" hidden="1" customHeight="1" x14ac:dyDescent="0.25">
      <c r="A197" s="754" t="s">
        <v>561</v>
      </c>
      <c r="B197" s="847" t="s">
        <v>1116</v>
      </c>
      <c r="C197" s="848">
        <f>'дод1.1'!E348</f>
        <v>0</v>
      </c>
      <c r="D197" s="848"/>
      <c r="E197" s="763">
        <f t="shared" si="8"/>
        <v>0</v>
      </c>
      <c r="G197" s="851"/>
    </row>
    <row r="198" spans="1:7" s="741" customFormat="1" ht="18" hidden="1" customHeight="1" x14ac:dyDescent="0.25">
      <c r="A198" s="754" t="s">
        <v>562</v>
      </c>
      <c r="B198" s="847" t="s">
        <v>1117</v>
      </c>
      <c r="C198" s="848">
        <f>'дод1.1'!E359</f>
        <v>0</v>
      </c>
      <c r="D198" s="848"/>
      <c r="E198" s="763">
        <f t="shared" si="8"/>
        <v>0</v>
      </c>
      <c r="G198" s="851"/>
    </row>
    <row r="199" spans="1:7" s="741" customFormat="1" ht="18" hidden="1" customHeight="1" x14ac:dyDescent="0.25">
      <c r="A199" s="754" t="s">
        <v>563</v>
      </c>
      <c r="B199" s="847" t="s">
        <v>1118</v>
      </c>
      <c r="C199" s="848">
        <f>'дод1.1'!E370</f>
        <v>0</v>
      </c>
      <c r="D199" s="848"/>
      <c r="E199" s="763">
        <f t="shared" si="8"/>
        <v>0</v>
      </c>
      <c r="G199" s="851"/>
    </row>
    <row r="200" spans="1:7" s="741" customFormat="1" ht="18" hidden="1" customHeight="1" x14ac:dyDescent="0.25">
      <c r="A200" s="754" t="s">
        <v>564</v>
      </c>
      <c r="B200" s="847" t="s">
        <v>1119</v>
      </c>
      <c r="C200" s="848">
        <f>'дод1.1'!E381</f>
        <v>0</v>
      </c>
      <c r="D200" s="848"/>
      <c r="E200" s="763">
        <f t="shared" si="8"/>
        <v>0</v>
      </c>
      <c r="G200" s="851"/>
    </row>
    <row r="201" spans="1:7" s="741" customFormat="1" ht="18" hidden="1" customHeight="1" x14ac:dyDescent="0.25">
      <c r="A201" s="754" t="s">
        <v>565</v>
      </c>
      <c r="B201" s="847" t="s">
        <v>1120</v>
      </c>
      <c r="C201" s="848">
        <f>'дод1.1'!E392</f>
        <v>0</v>
      </c>
      <c r="D201" s="848"/>
      <c r="E201" s="763">
        <f t="shared" si="8"/>
        <v>0</v>
      </c>
      <c r="G201" s="851"/>
    </row>
    <row r="202" spans="1:7" s="741" customFormat="1" ht="18" hidden="1" customHeight="1" x14ac:dyDescent="0.25">
      <c r="A202" s="754" t="s">
        <v>566</v>
      </c>
      <c r="B202" s="847" t="s">
        <v>1121</v>
      </c>
      <c r="C202" s="848">
        <f>'дод1.1'!E403</f>
        <v>0</v>
      </c>
      <c r="D202" s="848"/>
      <c r="E202" s="763">
        <f t="shared" si="8"/>
        <v>0</v>
      </c>
      <c r="G202" s="851"/>
    </row>
    <row r="203" spans="1:7" s="741" customFormat="1" ht="18" hidden="1" customHeight="1" x14ac:dyDescent="0.25">
      <c r="A203" s="754" t="s">
        <v>567</v>
      </c>
      <c r="B203" s="847" t="s">
        <v>1122</v>
      </c>
      <c r="C203" s="848">
        <f>'дод1.1'!E414</f>
        <v>0</v>
      </c>
      <c r="D203" s="848"/>
      <c r="E203" s="763">
        <f t="shared" si="8"/>
        <v>0</v>
      </c>
      <c r="G203" s="851"/>
    </row>
    <row r="204" spans="1:7" s="741" customFormat="1" ht="18" hidden="1" customHeight="1" x14ac:dyDescent="0.25">
      <c r="A204" s="754" t="s">
        <v>568</v>
      </c>
      <c r="B204" s="847" t="s">
        <v>1123</v>
      </c>
      <c r="C204" s="848">
        <f>'дод1.1'!E425</f>
        <v>0</v>
      </c>
      <c r="D204" s="848"/>
      <c r="E204" s="763">
        <f t="shared" si="8"/>
        <v>0</v>
      </c>
      <c r="G204" s="851"/>
    </row>
    <row r="205" spans="1:7" s="741" customFormat="1" ht="18" hidden="1" customHeight="1" x14ac:dyDescent="0.25">
      <c r="A205" s="754" t="s">
        <v>569</v>
      </c>
      <c r="B205" s="847" t="s">
        <v>1124</v>
      </c>
      <c r="C205" s="848">
        <f>'дод1.1'!E436</f>
        <v>0</v>
      </c>
      <c r="D205" s="848"/>
      <c r="E205" s="763">
        <f t="shared" si="8"/>
        <v>0</v>
      </c>
      <c r="G205" s="851"/>
    </row>
    <row r="206" spans="1:7" s="741" customFormat="1" ht="18" hidden="1" customHeight="1" x14ac:dyDescent="0.25">
      <c r="A206" s="754" t="s">
        <v>570</v>
      </c>
      <c r="B206" s="847" t="s">
        <v>1125</v>
      </c>
      <c r="C206" s="848">
        <f>'дод1.1'!E447</f>
        <v>0</v>
      </c>
      <c r="D206" s="848"/>
      <c r="E206" s="763">
        <f t="shared" si="8"/>
        <v>0</v>
      </c>
      <c r="G206" s="851"/>
    </row>
    <row r="207" spans="1:7" s="741" customFormat="1" ht="18" hidden="1" customHeight="1" x14ac:dyDescent="0.25">
      <c r="A207" s="754" t="s">
        <v>571</v>
      </c>
      <c r="B207" s="847" t="s">
        <v>1126</v>
      </c>
      <c r="C207" s="848">
        <f>'дод1.1'!E458</f>
        <v>0</v>
      </c>
      <c r="D207" s="848"/>
      <c r="E207" s="763">
        <f t="shared" si="8"/>
        <v>0</v>
      </c>
      <c r="G207" s="851"/>
    </row>
    <row r="208" spans="1:7" s="741" customFormat="1" ht="18" hidden="1" customHeight="1" x14ac:dyDescent="0.25">
      <c r="A208" s="754" t="s">
        <v>572</v>
      </c>
      <c r="B208" s="847" t="s">
        <v>1127</v>
      </c>
      <c r="C208" s="848">
        <f>'дод1.1'!E469</f>
        <v>0</v>
      </c>
      <c r="D208" s="848"/>
      <c r="E208" s="763">
        <f t="shared" si="8"/>
        <v>0</v>
      </c>
      <c r="G208" s="851"/>
    </row>
    <row r="209" spans="1:7" s="741" customFormat="1" ht="18" customHeight="1" x14ac:dyDescent="0.25">
      <c r="A209" s="754" t="s">
        <v>781</v>
      </c>
      <c r="B209" s="847" t="s">
        <v>1128</v>
      </c>
      <c r="C209" s="848">
        <f>'дод1.1'!E480</f>
        <v>430000</v>
      </c>
      <c r="D209" s="848"/>
      <c r="E209" s="763">
        <f t="shared" si="8"/>
        <v>430000</v>
      </c>
      <c r="G209" s="851"/>
    </row>
    <row r="210" spans="1:7" s="741" customFormat="1" ht="18" hidden="1" customHeight="1" x14ac:dyDescent="0.25">
      <c r="A210" s="754" t="s">
        <v>782</v>
      </c>
      <c r="B210" s="847" t="s">
        <v>1129</v>
      </c>
      <c r="C210" s="848">
        <f>'дод1.1'!E491</f>
        <v>0</v>
      </c>
      <c r="D210" s="848"/>
      <c r="E210" s="763">
        <f t="shared" si="8"/>
        <v>0</v>
      </c>
      <c r="G210" s="851"/>
    </row>
    <row r="211" spans="1:7" s="741" customFormat="1" ht="18" hidden="1" customHeight="1" x14ac:dyDescent="0.25">
      <c r="A211" s="754" t="s">
        <v>783</v>
      </c>
      <c r="B211" s="847" t="s">
        <v>1130</v>
      </c>
      <c r="C211" s="848">
        <f>'дод1.1'!E502</f>
        <v>0</v>
      </c>
      <c r="D211" s="848"/>
      <c r="E211" s="763">
        <f t="shared" si="8"/>
        <v>0</v>
      </c>
      <c r="G211" s="851"/>
    </row>
    <row r="212" spans="1:7" s="741" customFormat="1" ht="18" hidden="1" customHeight="1" x14ac:dyDescent="0.25">
      <c r="A212" s="754" t="s">
        <v>784</v>
      </c>
      <c r="B212" s="847" t="s">
        <v>1131</v>
      </c>
      <c r="C212" s="848">
        <f>'дод1.1'!E513</f>
        <v>0</v>
      </c>
      <c r="D212" s="848"/>
      <c r="E212" s="763">
        <f t="shared" si="8"/>
        <v>0</v>
      </c>
      <c r="G212" s="851"/>
    </row>
    <row r="213" spans="1:7" s="741" customFormat="1" ht="18" hidden="1" customHeight="1" x14ac:dyDescent="0.25">
      <c r="A213" s="754" t="s">
        <v>785</v>
      </c>
      <c r="B213" s="847" t="s">
        <v>1132</v>
      </c>
      <c r="C213" s="848">
        <f>'дод1.1'!E524</f>
        <v>0</v>
      </c>
      <c r="D213" s="848"/>
      <c r="E213" s="763">
        <f t="shared" si="8"/>
        <v>0</v>
      </c>
      <c r="G213" s="851"/>
    </row>
    <row r="214" spans="1:7" s="741" customFormat="1" ht="18" hidden="1" customHeight="1" x14ac:dyDescent="0.25">
      <c r="A214" s="754" t="s">
        <v>786</v>
      </c>
      <c r="B214" s="847" t="s">
        <v>1133</v>
      </c>
      <c r="C214" s="848">
        <f>'дод1.1'!E535</f>
        <v>0</v>
      </c>
      <c r="D214" s="848"/>
      <c r="E214" s="763">
        <f t="shared" si="8"/>
        <v>0</v>
      </c>
      <c r="G214" s="851"/>
    </row>
    <row r="215" spans="1:7" s="741" customFormat="1" ht="18" hidden="1" customHeight="1" x14ac:dyDescent="0.25">
      <c r="A215" s="754" t="s">
        <v>915</v>
      </c>
      <c r="B215" s="847" t="s">
        <v>1134</v>
      </c>
      <c r="C215" s="848">
        <f>'дод1.1'!E546</f>
        <v>0</v>
      </c>
      <c r="D215" s="848"/>
      <c r="E215" s="763">
        <f t="shared" si="8"/>
        <v>0</v>
      </c>
      <c r="G215" s="851"/>
    </row>
    <row r="216" spans="1:7" s="741" customFormat="1" ht="18" hidden="1" customHeight="1" x14ac:dyDescent="0.25">
      <c r="A216" s="754" t="s">
        <v>916</v>
      </c>
      <c r="B216" s="847" t="s">
        <v>1135</v>
      </c>
      <c r="C216" s="848">
        <f>'дод1.1'!E557</f>
        <v>0</v>
      </c>
      <c r="D216" s="848"/>
      <c r="E216" s="763">
        <f t="shared" si="8"/>
        <v>0</v>
      </c>
      <c r="G216" s="851"/>
    </row>
    <row r="217" spans="1:7" s="741" customFormat="1" ht="18" hidden="1" customHeight="1" x14ac:dyDescent="0.25">
      <c r="A217" s="754" t="s">
        <v>1136</v>
      </c>
      <c r="B217" s="847" t="s">
        <v>1137</v>
      </c>
      <c r="C217" s="848">
        <f>'дод1.1'!E568</f>
        <v>0</v>
      </c>
      <c r="D217" s="848"/>
      <c r="E217" s="763">
        <f t="shared" si="8"/>
        <v>0</v>
      </c>
      <c r="G217" s="851"/>
    </row>
    <row r="218" spans="1:7" s="741" customFormat="1" ht="18" hidden="1" customHeight="1" x14ac:dyDescent="0.25">
      <c r="A218" s="754" t="s">
        <v>1138</v>
      </c>
      <c r="B218" s="847" t="s">
        <v>1139</v>
      </c>
      <c r="C218" s="848">
        <f>'дод1.1'!E579</f>
        <v>0</v>
      </c>
      <c r="D218" s="848"/>
      <c r="E218" s="763">
        <f t="shared" si="8"/>
        <v>0</v>
      </c>
      <c r="G218" s="851"/>
    </row>
    <row r="219" spans="1:7" s="741" customFormat="1" ht="18" hidden="1" customHeight="1" x14ac:dyDescent="0.25">
      <c r="A219" s="754" t="s">
        <v>1140</v>
      </c>
      <c r="B219" s="847" t="s">
        <v>1141</v>
      </c>
      <c r="C219" s="848">
        <f>'дод1.1'!E590</f>
        <v>0</v>
      </c>
      <c r="D219" s="848"/>
      <c r="E219" s="763">
        <f t="shared" si="8"/>
        <v>0</v>
      </c>
      <c r="G219" s="851"/>
    </row>
    <row r="220" spans="1:7" s="741" customFormat="1" ht="18" hidden="1" customHeight="1" x14ac:dyDescent="0.25">
      <c r="A220" s="754" t="s">
        <v>1142</v>
      </c>
      <c r="B220" s="847" t="s">
        <v>1143</v>
      </c>
      <c r="C220" s="848">
        <f>'дод1.1'!E601</f>
        <v>0</v>
      </c>
      <c r="D220" s="848"/>
      <c r="E220" s="763">
        <f t="shared" si="8"/>
        <v>0</v>
      </c>
      <c r="G220" s="851"/>
    </row>
    <row r="221" spans="1:7" s="741" customFormat="1" ht="18" hidden="1" customHeight="1" x14ac:dyDescent="0.25">
      <c r="A221" s="754" t="s">
        <v>1144</v>
      </c>
      <c r="B221" s="847" t="s">
        <v>1145</v>
      </c>
      <c r="C221" s="848">
        <f>'дод1.1'!E612</f>
        <v>0</v>
      </c>
      <c r="D221" s="848"/>
      <c r="E221" s="763">
        <f t="shared" si="8"/>
        <v>0</v>
      </c>
      <c r="G221" s="851"/>
    </row>
    <row r="222" spans="1:7" s="741" customFormat="1" ht="18" hidden="1" customHeight="1" x14ac:dyDescent="0.25">
      <c r="A222" s="754" t="s">
        <v>1146</v>
      </c>
      <c r="B222" s="847" t="s">
        <v>1147</v>
      </c>
      <c r="C222" s="848">
        <f>'дод1.1'!E623</f>
        <v>0</v>
      </c>
      <c r="D222" s="848"/>
      <c r="E222" s="763">
        <f t="shared" si="8"/>
        <v>0</v>
      </c>
      <c r="G222" s="851"/>
    </row>
    <row r="223" spans="1:7" s="741" customFormat="1" ht="18" hidden="1" customHeight="1" x14ac:dyDescent="0.25">
      <c r="A223" s="754" t="s">
        <v>1148</v>
      </c>
      <c r="B223" s="847" t="s">
        <v>1149</v>
      </c>
      <c r="C223" s="848">
        <f>'дод1.1'!E634</f>
        <v>0</v>
      </c>
      <c r="D223" s="848"/>
      <c r="E223" s="763">
        <f t="shared" si="8"/>
        <v>0</v>
      </c>
      <c r="G223" s="851"/>
    </row>
    <row r="224" spans="1:7" s="741" customFormat="1" ht="18" hidden="1" customHeight="1" x14ac:dyDescent="0.25">
      <c r="A224" s="754" t="s">
        <v>1150</v>
      </c>
      <c r="B224" s="847" t="s">
        <v>1151</v>
      </c>
      <c r="C224" s="848">
        <f>'дод1.1'!E645</f>
        <v>0</v>
      </c>
      <c r="D224" s="848"/>
      <c r="E224" s="763">
        <f t="shared" si="8"/>
        <v>0</v>
      </c>
      <c r="G224" s="851"/>
    </row>
    <row r="225" spans="1:7" s="741" customFormat="1" ht="18" hidden="1" customHeight="1" x14ac:dyDescent="0.25">
      <c r="A225" s="754" t="s">
        <v>1152</v>
      </c>
      <c r="B225" s="847" t="s">
        <v>1153</v>
      </c>
      <c r="C225" s="848">
        <f>'дод1.1'!E656</f>
        <v>0</v>
      </c>
      <c r="D225" s="848"/>
      <c r="E225" s="763">
        <f t="shared" si="8"/>
        <v>0</v>
      </c>
      <c r="G225" s="851"/>
    </row>
    <row r="226" spans="1:7" s="741" customFormat="1" ht="18" hidden="1" customHeight="1" x14ac:dyDescent="0.25">
      <c r="A226" s="754" t="s">
        <v>1154</v>
      </c>
      <c r="B226" s="847" t="s">
        <v>1155</v>
      </c>
      <c r="C226" s="848">
        <f>'дод1.1'!E667</f>
        <v>0</v>
      </c>
      <c r="D226" s="848"/>
      <c r="E226" s="763">
        <f t="shared" si="8"/>
        <v>0</v>
      </c>
      <c r="G226" s="851"/>
    </row>
    <row r="227" spans="1:7" s="741" customFormat="1" ht="18" hidden="1" customHeight="1" x14ac:dyDescent="0.25">
      <c r="A227" s="754" t="s">
        <v>1156</v>
      </c>
      <c r="B227" s="847" t="s">
        <v>1157</v>
      </c>
      <c r="C227" s="848">
        <f>'дод1.1'!E678</f>
        <v>0</v>
      </c>
      <c r="D227" s="848"/>
      <c r="E227" s="763">
        <f t="shared" ref="E227:E232" si="9">C227</f>
        <v>0</v>
      </c>
      <c r="G227" s="851"/>
    </row>
    <row r="228" spans="1:7" s="741" customFormat="1" ht="18" hidden="1" customHeight="1" x14ac:dyDescent="0.25">
      <c r="A228" s="754" t="s">
        <v>1158</v>
      </c>
      <c r="B228" s="847" t="s">
        <v>1159</v>
      </c>
      <c r="C228" s="848">
        <f>'дод1.1'!E689</f>
        <v>0</v>
      </c>
      <c r="D228" s="848"/>
      <c r="E228" s="763">
        <f t="shared" si="9"/>
        <v>0</v>
      </c>
      <c r="G228" s="851"/>
    </row>
    <row r="229" spans="1:7" s="741" customFormat="1" ht="18" hidden="1" customHeight="1" x14ac:dyDescent="0.25">
      <c r="A229" s="754" t="s">
        <v>1160</v>
      </c>
      <c r="B229" s="847" t="s">
        <v>1161</v>
      </c>
      <c r="C229" s="848">
        <f>'дод1.1'!E700</f>
        <v>0</v>
      </c>
      <c r="D229" s="848"/>
      <c r="E229" s="763">
        <f t="shared" si="9"/>
        <v>0</v>
      </c>
      <c r="G229" s="851"/>
    </row>
    <row r="230" spans="1:7" s="741" customFormat="1" ht="18" hidden="1" customHeight="1" x14ac:dyDescent="0.25">
      <c r="A230" s="754" t="s">
        <v>1162</v>
      </c>
      <c r="B230" s="847" t="s">
        <v>1163</v>
      </c>
      <c r="C230" s="848">
        <f>'дод1.1'!E711</f>
        <v>0</v>
      </c>
      <c r="D230" s="848"/>
      <c r="E230" s="763">
        <f t="shared" si="9"/>
        <v>0</v>
      </c>
      <c r="G230" s="851"/>
    </row>
    <row r="231" spans="1:7" s="741" customFormat="1" ht="18" hidden="1" customHeight="1" x14ac:dyDescent="0.25">
      <c r="A231" s="754" t="s">
        <v>1164</v>
      </c>
      <c r="B231" s="847" t="s">
        <v>1165</v>
      </c>
      <c r="C231" s="848">
        <f>'дод1.1'!E722</f>
        <v>0</v>
      </c>
      <c r="D231" s="848"/>
      <c r="E231" s="763">
        <f t="shared" si="9"/>
        <v>0</v>
      </c>
      <c r="G231" s="851"/>
    </row>
    <row r="232" spans="1:7" s="741" customFormat="1" ht="18" hidden="1" customHeight="1" x14ac:dyDescent="0.25">
      <c r="A232" s="754" t="s">
        <v>1166</v>
      </c>
      <c r="B232" s="847" t="s">
        <v>1167</v>
      </c>
      <c r="C232" s="848">
        <f>'дод1.1'!E733</f>
        <v>0</v>
      </c>
      <c r="D232" s="848"/>
      <c r="E232" s="763">
        <f t="shared" si="9"/>
        <v>0</v>
      </c>
      <c r="G232" s="851"/>
    </row>
    <row r="233" spans="1:7" s="741" customFormat="1" ht="37.5" x14ac:dyDescent="0.25">
      <c r="A233" s="790">
        <f>дод1!A159</f>
        <v>41053700</v>
      </c>
      <c r="B233" s="791" t="str">
        <f>дод1!B159</f>
        <v>Субвенція з місцевого бюджету на співфінансування інвестиційних проектів</v>
      </c>
      <c r="C233" s="792">
        <f>SUM(C234:C299)</f>
        <v>26708873.810000002</v>
      </c>
      <c r="D233" s="792"/>
      <c r="E233" s="763">
        <f t="shared" ref="E233:E300" si="10">C233</f>
        <v>26708873.810000002</v>
      </c>
      <c r="G233" s="851"/>
    </row>
    <row r="234" spans="1:7" s="741" customFormat="1" ht="18" hidden="1" customHeight="1" x14ac:dyDescent="0.25">
      <c r="A234" s="754" t="s">
        <v>531</v>
      </c>
      <c r="B234" s="847" t="s">
        <v>1078</v>
      </c>
      <c r="C234" s="848">
        <f>' дод1.2'!E18</f>
        <v>0</v>
      </c>
      <c r="D234" s="848"/>
      <c r="E234" s="763">
        <f t="shared" si="10"/>
        <v>0</v>
      </c>
      <c r="G234" s="851"/>
    </row>
    <row r="235" spans="1:7" s="741" customFormat="1" ht="18" customHeight="1" x14ac:dyDescent="0.25">
      <c r="A235" s="754" t="s">
        <v>532</v>
      </c>
      <c r="B235" s="847" t="s">
        <v>1087</v>
      </c>
      <c r="C235" s="848">
        <f>' дод1.2'!E29</f>
        <v>200000</v>
      </c>
      <c r="D235" s="848"/>
      <c r="E235" s="763">
        <f t="shared" si="10"/>
        <v>200000</v>
      </c>
      <c r="G235" s="851"/>
    </row>
    <row r="236" spans="1:7" s="741" customFormat="1" ht="18" hidden="1" customHeight="1" x14ac:dyDescent="0.25">
      <c r="A236" s="754" t="s">
        <v>533</v>
      </c>
      <c r="B236" s="847" t="s">
        <v>1088</v>
      </c>
      <c r="C236" s="848">
        <f>' дод1.2'!E40</f>
        <v>0</v>
      </c>
      <c r="D236" s="848"/>
      <c r="E236" s="763">
        <f t="shared" si="10"/>
        <v>0</v>
      </c>
      <c r="G236" s="851"/>
    </row>
    <row r="237" spans="1:7" s="741" customFormat="1" ht="18" hidden="1" customHeight="1" x14ac:dyDescent="0.25">
      <c r="A237" s="754" t="s">
        <v>534</v>
      </c>
      <c r="B237" s="847" t="s">
        <v>1089</v>
      </c>
      <c r="C237" s="848">
        <f>' дод1.2'!E51</f>
        <v>0</v>
      </c>
      <c r="D237" s="848"/>
      <c r="E237" s="763">
        <f t="shared" si="10"/>
        <v>0</v>
      </c>
      <c r="G237" s="851"/>
    </row>
    <row r="238" spans="1:7" s="741" customFormat="1" ht="18" hidden="1" customHeight="1" x14ac:dyDescent="0.25">
      <c r="A238" s="754" t="s">
        <v>535</v>
      </c>
      <c r="B238" s="847" t="s">
        <v>1090</v>
      </c>
      <c r="C238" s="848">
        <f>' дод1.2'!E62</f>
        <v>0</v>
      </c>
      <c r="D238" s="848"/>
      <c r="E238" s="763">
        <f t="shared" si="10"/>
        <v>0</v>
      </c>
      <c r="G238" s="851"/>
    </row>
    <row r="239" spans="1:7" s="741" customFormat="1" ht="18" customHeight="1" x14ac:dyDescent="0.25">
      <c r="A239" s="754" t="s">
        <v>536</v>
      </c>
      <c r="B239" s="847" t="s">
        <v>1091</v>
      </c>
      <c r="C239" s="848">
        <f>' дод1.2'!E73</f>
        <v>3623392</v>
      </c>
      <c r="D239" s="848"/>
      <c r="E239" s="763">
        <f t="shared" si="10"/>
        <v>3623392</v>
      </c>
      <c r="G239" s="851"/>
    </row>
    <row r="240" spans="1:7" s="741" customFormat="1" ht="18" hidden="1" customHeight="1" x14ac:dyDescent="0.25">
      <c r="A240" s="754" t="s">
        <v>537</v>
      </c>
      <c r="B240" s="847" t="s">
        <v>1092</v>
      </c>
      <c r="C240" s="848">
        <f>' дод1.2'!E84</f>
        <v>0</v>
      </c>
      <c r="D240" s="848"/>
      <c r="E240" s="763">
        <f t="shared" si="10"/>
        <v>0</v>
      </c>
      <c r="G240" s="851"/>
    </row>
    <row r="241" spans="1:7" s="741" customFormat="1" ht="18" hidden="1" customHeight="1" x14ac:dyDescent="0.25">
      <c r="A241" s="754" t="s">
        <v>538</v>
      </c>
      <c r="B241" s="847" t="s">
        <v>1093</v>
      </c>
      <c r="C241" s="848">
        <f>' дод1.2'!E95</f>
        <v>0</v>
      </c>
      <c r="D241" s="848"/>
      <c r="E241" s="763">
        <f t="shared" si="10"/>
        <v>0</v>
      </c>
      <c r="G241" s="851"/>
    </row>
    <row r="242" spans="1:7" s="741" customFormat="1" ht="18" hidden="1" customHeight="1" x14ac:dyDescent="0.25">
      <c r="A242" s="754" t="s">
        <v>539</v>
      </c>
      <c r="B242" s="847" t="s">
        <v>1094</v>
      </c>
      <c r="C242" s="848">
        <f>' дод1.2'!E106</f>
        <v>0</v>
      </c>
      <c r="D242" s="848"/>
      <c r="E242" s="763">
        <f t="shared" si="10"/>
        <v>0</v>
      </c>
      <c r="G242" s="851"/>
    </row>
    <row r="243" spans="1:7" s="741" customFormat="1" ht="18" hidden="1" customHeight="1" x14ac:dyDescent="0.25">
      <c r="A243" s="754" t="s">
        <v>540</v>
      </c>
      <c r="B243" s="847" t="s">
        <v>1095</v>
      </c>
      <c r="C243" s="848">
        <f>' дод1.2'!E117</f>
        <v>0</v>
      </c>
      <c r="D243" s="848"/>
      <c r="E243" s="763">
        <f t="shared" si="10"/>
        <v>0</v>
      </c>
      <c r="G243" s="851"/>
    </row>
    <row r="244" spans="1:7" s="741" customFormat="1" ht="18" hidden="1" customHeight="1" x14ac:dyDescent="0.25">
      <c r="A244" s="754" t="s">
        <v>541</v>
      </c>
      <c r="B244" s="847" t="s">
        <v>1096</v>
      </c>
      <c r="C244" s="848">
        <f>' дод1.2'!E128</f>
        <v>0</v>
      </c>
      <c r="D244" s="848"/>
      <c r="E244" s="763">
        <f t="shared" si="10"/>
        <v>0</v>
      </c>
      <c r="G244" s="851"/>
    </row>
    <row r="245" spans="1:7" s="741" customFormat="1" ht="18" hidden="1" customHeight="1" x14ac:dyDescent="0.25">
      <c r="A245" s="754" t="s">
        <v>542</v>
      </c>
      <c r="B245" s="847" t="s">
        <v>1097</v>
      </c>
      <c r="C245" s="848">
        <f>' дод1.2'!E139</f>
        <v>0</v>
      </c>
      <c r="D245" s="848"/>
      <c r="E245" s="763">
        <f t="shared" si="10"/>
        <v>0</v>
      </c>
      <c r="G245" s="851"/>
    </row>
    <row r="246" spans="1:7" s="741" customFormat="1" ht="18" customHeight="1" x14ac:dyDescent="0.25">
      <c r="A246" s="754" t="s">
        <v>543</v>
      </c>
      <c r="B246" s="847" t="s">
        <v>1098</v>
      </c>
      <c r="C246" s="848">
        <f>' дод1.2'!E150</f>
        <v>2031750</v>
      </c>
      <c r="D246" s="848"/>
      <c r="E246" s="763">
        <f t="shared" si="10"/>
        <v>2031750</v>
      </c>
      <c r="G246" s="851"/>
    </row>
    <row r="247" spans="1:7" s="741" customFormat="1" ht="18" hidden="1" customHeight="1" x14ac:dyDescent="0.25">
      <c r="A247" s="754" t="s">
        <v>544</v>
      </c>
      <c r="B247" s="847" t="s">
        <v>1099</v>
      </c>
      <c r="C247" s="848">
        <f>' дод1.2'!E161</f>
        <v>0</v>
      </c>
      <c r="D247" s="848"/>
      <c r="E247" s="763">
        <f t="shared" si="10"/>
        <v>0</v>
      </c>
      <c r="G247" s="851"/>
    </row>
    <row r="248" spans="1:7" s="741" customFormat="1" ht="18" hidden="1" customHeight="1" x14ac:dyDescent="0.25">
      <c r="A248" s="754" t="s">
        <v>545</v>
      </c>
      <c r="B248" s="847" t="s">
        <v>1100</v>
      </c>
      <c r="C248" s="848">
        <f>' дод1.2'!E172</f>
        <v>0</v>
      </c>
      <c r="D248" s="848"/>
      <c r="E248" s="763">
        <f t="shared" si="10"/>
        <v>0</v>
      </c>
      <c r="G248" s="851"/>
    </row>
    <row r="249" spans="1:7" s="741" customFormat="1" ht="18" hidden="1" customHeight="1" x14ac:dyDescent="0.25">
      <c r="A249" s="754" t="s">
        <v>546</v>
      </c>
      <c r="B249" s="847" t="s">
        <v>1101</v>
      </c>
      <c r="C249" s="848">
        <f>' дод1.2'!E183</f>
        <v>0</v>
      </c>
      <c r="D249" s="848"/>
      <c r="E249" s="763">
        <f t="shared" si="10"/>
        <v>0</v>
      </c>
      <c r="G249" s="851"/>
    </row>
    <row r="250" spans="1:7" s="741" customFormat="1" ht="18" hidden="1" customHeight="1" x14ac:dyDescent="0.25">
      <c r="A250" s="754" t="s">
        <v>547</v>
      </c>
      <c r="B250" s="847" t="s">
        <v>1102</v>
      </c>
      <c r="C250" s="848">
        <f>' дод1.2'!E194</f>
        <v>0</v>
      </c>
      <c r="D250" s="848"/>
      <c r="E250" s="763">
        <f t="shared" si="10"/>
        <v>0</v>
      </c>
      <c r="G250" s="851"/>
    </row>
    <row r="251" spans="1:7" s="741" customFormat="1" ht="18" hidden="1" customHeight="1" x14ac:dyDescent="0.25">
      <c r="A251" s="754" t="s">
        <v>548</v>
      </c>
      <c r="B251" s="847" t="s">
        <v>1103</v>
      </c>
      <c r="C251" s="848">
        <f>' дод1.2'!E205</f>
        <v>0</v>
      </c>
      <c r="D251" s="848"/>
      <c r="E251" s="763">
        <f t="shared" si="10"/>
        <v>0</v>
      </c>
      <c r="G251" s="851"/>
    </row>
    <row r="252" spans="1:7" s="741" customFormat="1" ht="18" hidden="1" customHeight="1" x14ac:dyDescent="0.25">
      <c r="A252" s="754" t="s">
        <v>549</v>
      </c>
      <c r="B252" s="847" t="s">
        <v>1104</v>
      </c>
      <c r="C252" s="848">
        <f>' дод1.2'!E216</f>
        <v>0</v>
      </c>
      <c r="D252" s="848"/>
      <c r="E252" s="763">
        <f t="shared" si="10"/>
        <v>0</v>
      </c>
      <c r="G252" s="851"/>
    </row>
    <row r="253" spans="1:7" s="741" customFormat="1" ht="18" hidden="1" customHeight="1" x14ac:dyDescent="0.25">
      <c r="A253" s="754" t="s">
        <v>550</v>
      </c>
      <c r="B253" s="847" t="s">
        <v>1105</v>
      </c>
      <c r="C253" s="848">
        <f>' дод1.2'!E227</f>
        <v>0</v>
      </c>
      <c r="D253" s="848"/>
      <c r="E253" s="763">
        <f t="shared" si="10"/>
        <v>0</v>
      </c>
      <c r="G253" s="851"/>
    </row>
    <row r="254" spans="1:7" s="741" customFormat="1" ht="18" customHeight="1" x14ac:dyDescent="0.25">
      <c r="A254" s="754" t="s">
        <v>551</v>
      </c>
      <c r="B254" s="847" t="s">
        <v>1106</v>
      </c>
      <c r="C254" s="848">
        <f>' дод1.2'!E238</f>
        <v>69100</v>
      </c>
      <c r="D254" s="848"/>
      <c r="E254" s="763">
        <f t="shared" si="10"/>
        <v>69100</v>
      </c>
      <c r="G254" s="851"/>
    </row>
    <row r="255" spans="1:7" s="741" customFormat="1" ht="18" hidden="1" customHeight="1" x14ac:dyDescent="0.25">
      <c r="A255" s="754" t="s">
        <v>552</v>
      </c>
      <c r="B255" s="847" t="s">
        <v>1107</v>
      </c>
      <c r="C255" s="848">
        <f>' дод1.2'!E249</f>
        <v>0</v>
      </c>
      <c r="D255" s="848"/>
      <c r="E255" s="763">
        <f t="shared" si="10"/>
        <v>0</v>
      </c>
      <c r="G255" s="851"/>
    </row>
    <row r="256" spans="1:7" s="741" customFormat="1" ht="18" hidden="1" customHeight="1" x14ac:dyDescent="0.25">
      <c r="A256" s="754" t="s">
        <v>553</v>
      </c>
      <c r="B256" s="847" t="s">
        <v>1108</v>
      </c>
      <c r="C256" s="848">
        <f>' дод1.2'!E260</f>
        <v>0</v>
      </c>
      <c r="D256" s="848"/>
      <c r="E256" s="763">
        <f t="shared" si="10"/>
        <v>0</v>
      </c>
      <c r="G256" s="851"/>
    </row>
    <row r="257" spans="1:7" s="741" customFormat="1" ht="18" hidden="1" customHeight="1" x14ac:dyDescent="0.25">
      <c r="A257" s="754" t="s">
        <v>554</v>
      </c>
      <c r="B257" s="847" t="s">
        <v>1109</v>
      </c>
      <c r="C257" s="848">
        <f>' дод1.2'!E271</f>
        <v>0</v>
      </c>
      <c r="D257" s="848"/>
      <c r="E257" s="763">
        <f t="shared" si="10"/>
        <v>0</v>
      </c>
      <c r="G257" s="851"/>
    </row>
    <row r="258" spans="1:7" s="741" customFormat="1" ht="18" hidden="1" customHeight="1" x14ac:dyDescent="0.25">
      <c r="A258" s="754" t="s">
        <v>555</v>
      </c>
      <c r="B258" s="847" t="s">
        <v>1110</v>
      </c>
      <c r="C258" s="848">
        <f>' дод1.2'!E282</f>
        <v>0</v>
      </c>
      <c r="D258" s="848"/>
      <c r="E258" s="763">
        <f t="shared" si="10"/>
        <v>0</v>
      </c>
      <c r="G258" s="851"/>
    </row>
    <row r="259" spans="1:7" s="741" customFormat="1" ht="18" hidden="1" customHeight="1" x14ac:dyDescent="0.25">
      <c r="A259" s="754" t="s">
        <v>556</v>
      </c>
      <c r="B259" s="743" t="s">
        <v>1111</v>
      </c>
      <c r="C259" s="848">
        <f>' дод1.2'!E293</f>
        <v>0</v>
      </c>
      <c r="D259" s="848"/>
      <c r="E259" s="763">
        <f t="shared" si="10"/>
        <v>0</v>
      </c>
      <c r="G259" s="851"/>
    </row>
    <row r="260" spans="1:7" s="741" customFormat="1" ht="18" hidden="1" customHeight="1" x14ac:dyDescent="0.25">
      <c r="A260" s="754" t="s">
        <v>557</v>
      </c>
      <c r="B260" s="847" t="s">
        <v>1112</v>
      </c>
      <c r="C260" s="848">
        <f>' дод1.2'!E304</f>
        <v>0</v>
      </c>
      <c r="D260" s="848"/>
      <c r="E260" s="763">
        <f t="shared" si="10"/>
        <v>0</v>
      </c>
      <c r="G260" s="851"/>
    </row>
    <row r="261" spans="1:7" s="741" customFormat="1" ht="18" hidden="1" customHeight="1" x14ac:dyDescent="0.25">
      <c r="A261" s="754" t="s">
        <v>558</v>
      </c>
      <c r="B261" s="847" t="s">
        <v>1113</v>
      </c>
      <c r="C261" s="848">
        <f>' дод1.2'!E315</f>
        <v>0</v>
      </c>
      <c r="D261" s="848"/>
      <c r="E261" s="763">
        <f t="shared" si="10"/>
        <v>0</v>
      </c>
      <c r="G261" s="851"/>
    </row>
    <row r="262" spans="1:7" s="741" customFormat="1" ht="18" hidden="1" customHeight="1" x14ac:dyDescent="0.25">
      <c r="A262" s="754" t="s">
        <v>559</v>
      </c>
      <c r="B262" s="847" t="s">
        <v>1114</v>
      </c>
      <c r="C262" s="848">
        <f>' дод1.2'!E326</f>
        <v>0</v>
      </c>
      <c r="D262" s="848"/>
      <c r="E262" s="763">
        <f t="shared" si="10"/>
        <v>0</v>
      </c>
      <c r="G262" s="851"/>
    </row>
    <row r="263" spans="1:7" s="741" customFormat="1" ht="18" hidden="1" customHeight="1" x14ac:dyDescent="0.25">
      <c r="A263" s="754" t="s">
        <v>560</v>
      </c>
      <c r="B263" s="847" t="s">
        <v>1115</v>
      </c>
      <c r="C263" s="848">
        <f>' дод1.2'!E337</f>
        <v>0</v>
      </c>
      <c r="D263" s="848"/>
      <c r="E263" s="763">
        <f t="shared" si="10"/>
        <v>0</v>
      </c>
      <c r="G263" s="851"/>
    </row>
    <row r="264" spans="1:7" s="741" customFormat="1" ht="18" hidden="1" customHeight="1" x14ac:dyDescent="0.25">
      <c r="A264" s="754" t="s">
        <v>561</v>
      </c>
      <c r="B264" s="847" t="s">
        <v>1116</v>
      </c>
      <c r="C264" s="848">
        <f>' дод1.2'!E348</f>
        <v>0</v>
      </c>
      <c r="D264" s="848"/>
      <c r="E264" s="763">
        <f t="shared" si="10"/>
        <v>0</v>
      </c>
      <c r="G264" s="851"/>
    </row>
    <row r="265" spans="1:7" s="741" customFormat="1" ht="18" hidden="1" customHeight="1" x14ac:dyDescent="0.25">
      <c r="A265" s="754" t="s">
        <v>562</v>
      </c>
      <c r="B265" s="847" t="s">
        <v>1117</v>
      </c>
      <c r="C265" s="848">
        <f>' дод1.2'!E359</f>
        <v>0</v>
      </c>
      <c r="D265" s="848"/>
      <c r="E265" s="763">
        <f t="shared" si="10"/>
        <v>0</v>
      </c>
      <c r="G265" s="851"/>
    </row>
    <row r="266" spans="1:7" s="741" customFormat="1" ht="18" customHeight="1" x14ac:dyDescent="0.25">
      <c r="A266" s="754" t="s">
        <v>563</v>
      </c>
      <c r="B266" s="847" t="s">
        <v>1118</v>
      </c>
      <c r="C266" s="848">
        <f>' дод1.2'!E369</f>
        <v>406720</v>
      </c>
      <c r="D266" s="848"/>
      <c r="E266" s="763">
        <f t="shared" si="10"/>
        <v>406720</v>
      </c>
      <c r="G266" s="851"/>
    </row>
    <row r="267" spans="1:7" s="741" customFormat="1" ht="18" hidden="1" customHeight="1" x14ac:dyDescent="0.25">
      <c r="A267" s="754" t="s">
        <v>564</v>
      </c>
      <c r="B267" s="847" t="s">
        <v>1119</v>
      </c>
      <c r="C267" s="848">
        <f>' дод1.2'!E380</f>
        <v>0</v>
      </c>
      <c r="D267" s="848"/>
      <c r="E267" s="763">
        <f t="shared" si="10"/>
        <v>0</v>
      </c>
      <c r="G267" s="851"/>
    </row>
    <row r="268" spans="1:7" s="741" customFormat="1" ht="18" hidden="1" customHeight="1" x14ac:dyDescent="0.25">
      <c r="A268" s="754" t="s">
        <v>565</v>
      </c>
      <c r="B268" s="847" t="s">
        <v>1120</v>
      </c>
      <c r="C268" s="848">
        <f>' дод1.2'!E391</f>
        <v>0</v>
      </c>
      <c r="D268" s="848"/>
      <c r="E268" s="763">
        <f t="shared" si="10"/>
        <v>0</v>
      </c>
      <c r="G268" s="851"/>
    </row>
    <row r="269" spans="1:7" s="741" customFormat="1" ht="18" hidden="1" customHeight="1" x14ac:dyDescent="0.25">
      <c r="A269" s="754" t="s">
        <v>566</v>
      </c>
      <c r="B269" s="847" t="s">
        <v>1121</v>
      </c>
      <c r="C269" s="848">
        <f>' дод1.2'!E402</f>
        <v>0</v>
      </c>
      <c r="D269" s="848"/>
      <c r="E269" s="763">
        <f t="shared" si="10"/>
        <v>0</v>
      </c>
      <c r="G269" s="851"/>
    </row>
    <row r="270" spans="1:7" s="741" customFormat="1" ht="18" customHeight="1" x14ac:dyDescent="0.25">
      <c r="A270" s="754" t="s">
        <v>567</v>
      </c>
      <c r="B270" s="847" t="s">
        <v>1122</v>
      </c>
      <c r="C270" s="848">
        <f>' дод1.2'!E413</f>
        <v>6458127</v>
      </c>
      <c r="D270" s="848"/>
      <c r="E270" s="763">
        <f t="shared" si="10"/>
        <v>6458127</v>
      </c>
      <c r="G270" s="851"/>
    </row>
    <row r="271" spans="1:7" s="741" customFormat="1" ht="18" customHeight="1" x14ac:dyDescent="0.25">
      <c r="A271" s="754" t="s">
        <v>568</v>
      </c>
      <c r="B271" s="847" t="s">
        <v>1123</v>
      </c>
      <c r="C271" s="848">
        <f>' дод1.2'!E424</f>
        <v>40000</v>
      </c>
      <c r="D271" s="848"/>
      <c r="E271" s="763">
        <f t="shared" si="10"/>
        <v>40000</v>
      </c>
      <c r="G271" s="851"/>
    </row>
    <row r="272" spans="1:7" s="741" customFormat="1" ht="18" hidden="1" customHeight="1" x14ac:dyDescent="0.25">
      <c r="A272" s="754" t="s">
        <v>569</v>
      </c>
      <c r="B272" s="847" t="s">
        <v>1124</v>
      </c>
      <c r="C272" s="848">
        <f>' дод1.2'!E435</f>
        <v>0</v>
      </c>
      <c r="D272" s="848"/>
      <c r="E272" s="763">
        <f t="shared" si="10"/>
        <v>0</v>
      </c>
      <c r="G272" s="851"/>
    </row>
    <row r="273" spans="1:7" s="741" customFormat="1" ht="18" hidden="1" customHeight="1" x14ac:dyDescent="0.25">
      <c r="A273" s="754" t="s">
        <v>570</v>
      </c>
      <c r="B273" s="847" t="s">
        <v>1125</v>
      </c>
      <c r="C273" s="848">
        <f>' дод1.2'!E446</f>
        <v>0</v>
      </c>
      <c r="D273" s="848"/>
      <c r="E273" s="763">
        <f t="shared" si="10"/>
        <v>0</v>
      </c>
      <c r="G273" s="851"/>
    </row>
    <row r="274" spans="1:7" s="741" customFormat="1" ht="18" hidden="1" customHeight="1" x14ac:dyDescent="0.25">
      <c r="A274" s="754" t="s">
        <v>571</v>
      </c>
      <c r="B274" s="847" t="s">
        <v>1126</v>
      </c>
      <c r="C274" s="848">
        <f>' дод1.2'!E457</f>
        <v>0</v>
      </c>
      <c r="D274" s="848"/>
      <c r="E274" s="763">
        <f t="shared" si="10"/>
        <v>0</v>
      </c>
      <c r="G274" s="851"/>
    </row>
    <row r="275" spans="1:7" s="741" customFormat="1" ht="18" customHeight="1" x14ac:dyDescent="0.25">
      <c r="A275" s="754" t="s">
        <v>572</v>
      </c>
      <c r="B275" s="847" t="s">
        <v>1127</v>
      </c>
      <c r="C275" s="848">
        <f>' дод1.2'!E468</f>
        <v>900000</v>
      </c>
      <c r="D275" s="848"/>
      <c r="E275" s="763">
        <f t="shared" si="10"/>
        <v>900000</v>
      </c>
      <c r="G275" s="851"/>
    </row>
    <row r="276" spans="1:7" s="741" customFormat="1" ht="18" hidden="1" customHeight="1" x14ac:dyDescent="0.25">
      <c r="A276" s="754" t="s">
        <v>781</v>
      </c>
      <c r="B276" s="847" t="s">
        <v>1128</v>
      </c>
      <c r="C276" s="848">
        <f>' дод1.2'!E479</f>
        <v>0</v>
      </c>
      <c r="D276" s="848"/>
      <c r="E276" s="763">
        <f t="shared" si="10"/>
        <v>0</v>
      </c>
      <c r="G276" s="851"/>
    </row>
    <row r="277" spans="1:7" s="741" customFormat="1" ht="18" hidden="1" customHeight="1" x14ac:dyDescent="0.25">
      <c r="A277" s="754" t="s">
        <v>782</v>
      </c>
      <c r="B277" s="847" t="s">
        <v>1129</v>
      </c>
      <c r="C277" s="848">
        <f>' дод1.2'!E490</f>
        <v>0</v>
      </c>
      <c r="D277" s="848"/>
      <c r="E277" s="763">
        <f t="shared" si="10"/>
        <v>0</v>
      </c>
      <c r="G277" s="851"/>
    </row>
    <row r="278" spans="1:7" s="741" customFormat="1" ht="18" hidden="1" customHeight="1" x14ac:dyDescent="0.25">
      <c r="A278" s="754" t="s">
        <v>783</v>
      </c>
      <c r="B278" s="847" t="s">
        <v>1130</v>
      </c>
      <c r="C278" s="848">
        <f>' дод1.2'!E501</f>
        <v>0</v>
      </c>
      <c r="D278" s="848"/>
      <c r="E278" s="763">
        <f t="shared" si="10"/>
        <v>0</v>
      </c>
      <c r="G278" s="851"/>
    </row>
    <row r="279" spans="1:7" s="741" customFormat="1" ht="18" customHeight="1" x14ac:dyDescent="0.25">
      <c r="A279" s="754" t="s">
        <v>784</v>
      </c>
      <c r="B279" s="847" t="s">
        <v>1131</v>
      </c>
      <c r="C279" s="848">
        <f>' дод1.2'!E512</f>
        <v>902000</v>
      </c>
      <c r="D279" s="848"/>
      <c r="E279" s="763">
        <f t="shared" si="10"/>
        <v>902000</v>
      </c>
      <c r="G279" s="851"/>
    </row>
    <row r="280" spans="1:7" s="741" customFormat="1" ht="18" hidden="1" customHeight="1" x14ac:dyDescent="0.25">
      <c r="A280" s="754" t="s">
        <v>785</v>
      </c>
      <c r="B280" s="847" t="s">
        <v>1132</v>
      </c>
      <c r="C280" s="848">
        <f>' дод1.2'!E523</f>
        <v>0</v>
      </c>
      <c r="D280" s="848"/>
      <c r="E280" s="763">
        <f t="shared" si="10"/>
        <v>0</v>
      </c>
      <c r="G280" s="851"/>
    </row>
    <row r="281" spans="1:7" s="741" customFormat="1" ht="18" hidden="1" customHeight="1" x14ac:dyDescent="0.25">
      <c r="A281" s="754" t="s">
        <v>786</v>
      </c>
      <c r="B281" s="847" t="s">
        <v>1133</v>
      </c>
      <c r="C281" s="848">
        <f>' дод1.2'!E534</f>
        <v>0</v>
      </c>
      <c r="D281" s="848"/>
      <c r="E281" s="763">
        <f t="shared" si="10"/>
        <v>0</v>
      </c>
      <c r="G281" s="851"/>
    </row>
    <row r="282" spans="1:7" s="741" customFormat="1" ht="18" customHeight="1" x14ac:dyDescent="0.25">
      <c r="A282" s="754" t="s">
        <v>915</v>
      </c>
      <c r="B282" s="847" t="s">
        <v>1134</v>
      </c>
      <c r="C282" s="848">
        <f>' дод1.2'!E545</f>
        <v>1937204.81</v>
      </c>
      <c r="D282" s="848"/>
      <c r="E282" s="763">
        <f t="shared" si="10"/>
        <v>1937204.81</v>
      </c>
      <c r="G282" s="851"/>
    </row>
    <row r="283" spans="1:7" s="741" customFormat="1" ht="18" customHeight="1" x14ac:dyDescent="0.25">
      <c r="A283" s="754" t="s">
        <v>916</v>
      </c>
      <c r="B283" s="847" t="s">
        <v>1135</v>
      </c>
      <c r="C283" s="848">
        <f>' дод1.2'!E556</f>
        <v>1500000</v>
      </c>
      <c r="D283" s="848"/>
      <c r="E283" s="763">
        <f t="shared" si="10"/>
        <v>1500000</v>
      </c>
      <c r="G283" s="851"/>
    </row>
    <row r="284" spans="1:7" s="741" customFormat="1" ht="18" hidden="1" customHeight="1" x14ac:dyDescent="0.25">
      <c r="A284" s="754" t="s">
        <v>1136</v>
      </c>
      <c r="B284" s="847" t="s">
        <v>1137</v>
      </c>
      <c r="C284" s="848">
        <f>' дод1.2'!E567</f>
        <v>0</v>
      </c>
      <c r="D284" s="848"/>
      <c r="E284" s="763">
        <f t="shared" si="10"/>
        <v>0</v>
      </c>
      <c r="G284" s="851"/>
    </row>
    <row r="285" spans="1:7" s="741" customFormat="1" ht="18" hidden="1" customHeight="1" x14ac:dyDescent="0.25">
      <c r="A285" s="754" t="s">
        <v>1138</v>
      </c>
      <c r="B285" s="847" t="s">
        <v>1139</v>
      </c>
      <c r="C285" s="848">
        <f>' дод1.2'!E578</f>
        <v>0</v>
      </c>
      <c r="D285" s="848"/>
      <c r="E285" s="763">
        <f t="shared" si="10"/>
        <v>0</v>
      </c>
      <c r="G285" s="851"/>
    </row>
    <row r="286" spans="1:7" s="741" customFormat="1" ht="18" hidden="1" customHeight="1" x14ac:dyDescent="0.25">
      <c r="A286" s="754" t="s">
        <v>1140</v>
      </c>
      <c r="B286" s="847" t="s">
        <v>1141</v>
      </c>
      <c r="C286" s="848">
        <f>' дод1.2'!E589</f>
        <v>0</v>
      </c>
      <c r="D286" s="848"/>
      <c r="E286" s="763">
        <f t="shared" si="10"/>
        <v>0</v>
      </c>
      <c r="G286" s="851"/>
    </row>
    <row r="287" spans="1:7" s="741" customFormat="1" ht="18" hidden="1" customHeight="1" x14ac:dyDescent="0.25">
      <c r="A287" s="754" t="s">
        <v>1142</v>
      </c>
      <c r="B287" s="847" t="s">
        <v>1143</v>
      </c>
      <c r="C287" s="848">
        <f>' дод1.2'!E600</f>
        <v>0</v>
      </c>
      <c r="D287" s="848"/>
      <c r="E287" s="763">
        <f t="shared" si="10"/>
        <v>0</v>
      </c>
      <c r="G287" s="851"/>
    </row>
    <row r="288" spans="1:7" s="741" customFormat="1" ht="18" hidden="1" customHeight="1" x14ac:dyDescent="0.25">
      <c r="A288" s="754" t="s">
        <v>1144</v>
      </c>
      <c r="B288" s="847" t="s">
        <v>1145</v>
      </c>
      <c r="C288" s="848">
        <f>' дод1.2'!E611</f>
        <v>0</v>
      </c>
      <c r="D288" s="848"/>
      <c r="E288" s="763">
        <f t="shared" si="10"/>
        <v>0</v>
      </c>
      <c r="G288" s="851"/>
    </row>
    <row r="289" spans="1:7" s="741" customFormat="1" ht="18" hidden="1" customHeight="1" x14ac:dyDescent="0.25">
      <c r="A289" s="754" t="s">
        <v>1146</v>
      </c>
      <c r="B289" s="847" t="s">
        <v>1147</v>
      </c>
      <c r="C289" s="848">
        <f>' дод1.2'!E622</f>
        <v>0</v>
      </c>
      <c r="D289" s="848"/>
      <c r="E289" s="763">
        <f t="shared" si="10"/>
        <v>0</v>
      </c>
      <c r="G289" s="851"/>
    </row>
    <row r="290" spans="1:7" s="741" customFormat="1" ht="18" hidden="1" customHeight="1" x14ac:dyDescent="0.25">
      <c r="A290" s="754" t="s">
        <v>1148</v>
      </c>
      <c r="B290" s="847" t="s">
        <v>1149</v>
      </c>
      <c r="C290" s="848">
        <f>' дод1.2'!E633</f>
        <v>0</v>
      </c>
      <c r="D290" s="848"/>
      <c r="E290" s="763">
        <f t="shared" si="10"/>
        <v>0</v>
      </c>
      <c r="G290" s="851"/>
    </row>
    <row r="291" spans="1:7" s="741" customFormat="1" ht="18" hidden="1" customHeight="1" x14ac:dyDescent="0.25">
      <c r="A291" s="754" t="s">
        <v>1150</v>
      </c>
      <c r="B291" s="847" t="s">
        <v>1151</v>
      </c>
      <c r="C291" s="848">
        <f>' дод1.2'!E644</f>
        <v>0</v>
      </c>
      <c r="D291" s="848"/>
      <c r="E291" s="763">
        <f t="shared" si="10"/>
        <v>0</v>
      </c>
      <c r="G291" s="851"/>
    </row>
    <row r="292" spans="1:7" s="741" customFormat="1" ht="18" hidden="1" customHeight="1" x14ac:dyDescent="0.25">
      <c r="A292" s="754" t="s">
        <v>1152</v>
      </c>
      <c r="B292" s="847" t="s">
        <v>1153</v>
      </c>
      <c r="C292" s="848">
        <f>' дод1.2'!E655</f>
        <v>0</v>
      </c>
      <c r="D292" s="848"/>
      <c r="E292" s="763">
        <f t="shared" si="10"/>
        <v>0</v>
      </c>
      <c r="G292" s="851"/>
    </row>
    <row r="293" spans="1:7" s="741" customFormat="1" ht="18" customHeight="1" x14ac:dyDescent="0.25">
      <c r="A293" s="754" t="s">
        <v>1154</v>
      </c>
      <c r="B293" s="847" t="s">
        <v>1155</v>
      </c>
      <c r="C293" s="848">
        <f>' дод1.2'!E666</f>
        <v>8640580</v>
      </c>
      <c r="D293" s="848"/>
      <c r="E293" s="763">
        <f t="shared" si="10"/>
        <v>8640580</v>
      </c>
      <c r="G293" s="851"/>
    </row>
    <row r="294" spans="1:7" s="741" customFormat="1" ht="18" hidden="1" customHeight="1" x14ac:dyDescent="0.25">
      <c r="A294" s="754" t="s">
        <v>1156</v>
      </c>
      <c r="B294" s="847" t="s">
        <v>1157</v>
      </c>
      <c r="C294" s="848">
        <f>' дод1.2'!E677</f>
        <v>0</v>
      </c>
      <c r="D294" s="848"/>
      <c r="E294" s="763">
        <f t="shared" si="10"/>
        <v>0</v>
      </c>
      <c r="G294" s="851"/>
    </row>
    <row r="295" spans="1:7" s="741" customFormat="1" ht="18" hidden="1" customHeight="1" x14ac:dyDescent="0.25">
      <c r="A295" s="754" t="s">
        <v>1158</v>
      </c>
      <c r="B295" s="847" t="s">
        <v>1159</v>
      </c>
      <c r="C295" s="848">
        <f>' дод1.2'!E688</f>
        <v>0</v>
      </c>
      <c r="D295" s="848"/>
      <c r="E295" s="763">
        <f t="shared" si="10"/>
        <v>0</v>
      </c>
      <c r="G295" s="851"/>
    </row>
    <row r="296" spans="1:7" s="741" customFormat="1" ht="18" hidden="1" customHeight="1" x14ac:dyDescent="0.25">
      <c r="A296" s="754" t="s">
        <v>1160</v>
      </c>
      <c r="B296" s="847" t="s">
        <v>1161</v>
      </c>
      <c r="C296" s="848">
        <f>' дод1.2'!E699</f>
        <v>0</v>
      </c>
      <c r="D296" s="848"/>
      <c r="E296" s="763">
        <f t="shared" si="10"/>
        <v>0</v>
      </c>
      <c r="G296" s="851"/>
    </row>
    <row r="297" spans="1:7" s="741" customFormat="1" ht="18" hidden="1" customHeight="1" x14ac:dyDescent="0.25">
      <c r="A297" s="754" t="s">
        <v>1162</v>
      </c>
      <c r="B297" s="847" t="s">
        <v>1163</v>
      </c>
      <c r="C297" s="848">
        <f>' дод1.2'!E710</f>
        <v>0</v>
      </c>
      <c r="D297" s="848"/>
      <c r="E297" s="763">
        <f t="shared" si="10"/>
        <v>0</v>
      </c>
      <c r="G297" s="851"/>
    </row>
    <row r="298" spans="1:7" s="741" customFormat="1" ht="18" hidden="1" customHeight="1" x14ac:dyDescent="0.25">
      <c r="A298" s="754" t="s">
        <v>1164</v>
      </c>
      <c r="B298" s="847" t="s">
        <v>1165</v>
      </c>
      <c r="C298" s="848">
        <f>' дод1.2'!E721</f>
        <v>0</v>
      </c>
      <c r="D298" s="848"/>
      <c r="E298" s="763">
        <f t="shared" si="10"/>
        <v>0</v>
      </c>
      <c r="G298" s="851"/>
    </row>
    <row r="299" spans="1:7" s="741" customFormat="1" ht="18" hidden="1" customHeight="1" x14ac:dyDescent="0.25">
      <c r="A299" s="754" t="s">
        <v>1166</v>
      </c>
      <c r="B299" s="847" t="s">
        <v>1167</v>
      </c>
      <c r="C299" s="848">
        <f>' дод1.2'!E732</f>
        <v>0</v>
      </c>
      <c r="D299" s="848"/>
      <c r="E299" s="763">
        <f t="shared" si="10"/>
        <v>0</v>
      </c>
      <c r="G299" s="851"/>
    </row>
    <row r="300" spans="1:7" s="741" customFormat="1" ht="18" customHeight="1" x14ac:dyDescent="0.25">
      <c r="A300" s="790">
        <v>41053900</v>
      </c>
      <c r="B300" s="791" t="s">
        <v>310</v>
      </c>
      <c r="C300" s="792">
        <f>SUM(C301:C366)</f>
        <v>1813400</v>
      </c>
      <c r="D300" s="792"/>
      <c r="E300" s="763">
        <f t="shared" si="10"/>
        <v>1813400</v>
      </c>
      <c r="G300" s="851"/>
    </row>
    <row r="301" spans="1:7" s="741" customFormat="1" ht="18" hidden="1" customHeight="1" x14ac:dyDescent="0.25">
      <c r="A301" s="754" t="s">
        <v>531</v>
      </c>
      <c r="B301" s="743" t="s">
        <v>1078</v>
      </c>
      <c r="C301" s="848">
        <f>'дод1.1'!D296</f>
        <v>0</v>
      </c>
      <c r="D301" s="848"/>
      <c r="E301" s="763">
        <f t="shared" ref="E301:E364" si="11">C301</f>
        <v>0</v>
      </c>
      <c r="G301" s="851"/>
    </row>
    <row r="302" spans="1:7" s="741" customFormat="1" ht="18" hidden="1" customHeight="1" x14ac:dyDescent="0.25">
      <c r="A302" s="754" t="s">
        <v>532</v>
      </c>
      <c r="B302" s="847" t="s">
        <v>1087</v>
      </c>
      <c r="C302" s="848">
        <f>'дод1.1'!D307</f>
        <v>0</v>
      </c>
      <c r="D302" s="848"/>
      <c r="E302" s="763">
        <f t="shared" si="11"/>
        <v>0</v>
      </c>
      <c r="G302" s="851"/>
    </row>
    <row r="303" spans="1:7" s="741" customFormat="1" ht="18" hidden="1" customHeight="1" x14ac:dyDescent="0.25">
      <c r="A303" s="754" t="s">
        <v>533</v>
      </c>
      <c r="B303" s="847" t="s">
        <v>1088</v>
      </c>
      <c r="C303" s="848">
        <f>'дод1.1'!D318</f>
        <v>0</v>
      </c>
      <c r="D303" s="848"/>
      <c r="E303" s="763">
        <f t="shared" si="11"/>
        <v>0</v>
      </c>
      <c r="G303" s="851"/>
    </row>
    <row r="304" spans="1:7" s="741" customFormat="1" ht="18" hidden="1" customHeight="1" x14ac:dyDescent="0.25">
      <c r="A304" s="754" t="s">
        <v>534</v>
      </c>
      <c r="B304" s="847" t="s">
        <v>1089</v>
      </c>
      <c r="C304" s="848">
        <f>'дод1.1'!D329</f>
        <v>0</v>
      </c>
      <c r="D304" s="848"/>
      <c r="E304" s="763">
        <f t="shared" si="11"/>
        <v>0</v>
      </c>
      <c r="G304" s="851"/>
    </row>
    <row r="305" spans="1:7" s="741" customFormat="1" ht="18" hidden="1" customHeight="1" x14ac:dyDescent="0.25">
      <c r="A305" s="754" t="s">
        <v>535</v>
      </c>
      <c r="B305" s="847" t="s">
        <v>1090</v>
      </c>
      <c r="C305" s="848">
        <f>'дод1.1'!D340</f>
        <v>0</v>
      </c>
      <c r="D305" s="848"/>
      <c r="E305" s="763">
        <f t="shared" si="11"/>
        <v>0</v>
      </c>
      <c r="G305" s="851"/>
    </row>
    <row r="306" spans="1:7" s="741" customFormat="1" ht="18" hidden="1" customHeight="1" x14ac:dyDescent="0.25">
      <c r="A306" s="754" t="s">
        <v>536</v>
      </c>
      <c r="B306" s="847" t="s">
        <v>1091</v>
      </c>
      <c r="C306" s="848">
        <f>'дод1.1'!D351</f>
        <v>0</v>
      </c>
      <c r="D306" s="848"/>
      <c r="E306" s="763">
        <f t="shared" si="11"/>
        <v>0</v>
      </c>
      <c r="G306" s="851"/>
    </row>
    <row r="307" spans="1:7" s="741" customFormat="1" ht="18" hidden="1" customHeight="1" x14ac:dyDescent="0.25">
      <c r="A307" s="754" t="s">
        <v>537</v>
      </c>
      <c r="B307" s="847" t="s">
        <v>1092</v>
      </c>
      <c r="C307" s="848">
        <f>'дод1.1'!D362</f>
        <v>0</v>
      </c>
      <c r="D307" s="848"/>
      <c r="E307" s="763">
        <f t="shared" si="11"/>
        <v>0</v>
      </c>
      <c r="G307" s="851"/>
    </row>
    <row r="308" spans="1:7" s="741" customFormat="1" ht="18" hidden="1" customHeight="1" x14ac:dyDescent="0.25">
      <c r="A308" s="754" t="s">
        <v>538</v>
      </c>
      <c r="B308" s="847" t="s">
        <v>1093</v>
      </c>
      <c r="C308" s="848">
        <f>'дод1.1'!D373</f>
        <v>0</v>
      </c>
      <c r="D308" s="848"/>
      <c r="E308" s="763">
        <f t="shared" si="11"/>
        <v>0</v>
      </c>
      <c r="G308" s="851"/>
    </row>
    <row r="309" spans="1:7" s="741" customFormat="1" ht="18" hidden="1" customHeight="1" x14ac:dyDescent="0.25">
      <c r="A309" s="754" t="s">
        <v>539</v>
      </c>
      <c r="B309" s="847" t="s">
        <v>1094</v>
      </c>
      <c r="C309" s="848">
        <f>'дод1.1'!D384</f>
        <v>0</v>
      </c>
      <c r="D309" s="848"/>
      <c r="E309" s="763">
        <f t="shared" si="11"/>
        <v>0</v>
      </c>
      <c r="G309" s="851"/>
    </row>
    <row r="310" spans="1:7" s="741" customFormat="1" ht="18" hidden="1" customHeight="1" x14ac:dyDescent="0.25">
      <c r="A310" s="754" t="s">
        <v>540</v>
      </c>
      <c r="B310" s="847" t="s">
        <v>1095</v>
      </c>
      <c r="C310" s="848">
        <f>'дод1.1'!D395</f>
        <v>0</v>
      </c>
      <c r="D310" s="848"/>
      <c r="E310" s="763">
        <f t="shared" si="11"/>
        <v>0</v>
      </c>
      <c r="G310" s="851"/>
    </row>
    <row r="311" spans="1:7" s="741" customFormat="1" ht="18" customHeight="1" x14ac:dyDescent="0.25">
      <c r="A311" s="754" t="s">
        <v>541</v>
      </c>
      <c r="B311" s="847" t="s">
        <v>1096</v>
      </c>
      <c r="C311" s="848">
        <f>' дод1.3'!E128</f>
        <v>400000</v>
      </c>
      <c r="D311" s="848"/>
      <c r="E311" s="763">
        <f t="shared" si="11"/>
        <v>400000</v>
      </c>
      <c r="G311" s="851"/>
    </row>
    <row r="312" spans="1:7" s="741" customFormat="1" ht="18" hidden="1" customHeight="1" x14ac:dyDescent="0.25">
      <c r="A312" s="754" t="s">
        <v>542</v>
      </c>
      <c r="B312" s="847" t="s">
        <v>1097</v>
      </c>
      <c r="C312" s="848">
        <f>'дод1.1'!D417</f>
        <v>0</v>
      </c>
      <c r="D312" s="848"/>
      <c r="E312" s="763">
        <f t="shared" si="11"/>
        <v>0</v>
      </c>
      <c r="G312" s="851"/>
    </row>
    <row r="313" spans="1:7" s="741" customFormat="1" ht="18" hidden="1" customHeight="1" x14ac:dyDescent="0.25">
      <c r="A313" s="754" t="s">
        <v>543</v>
      </c>
      <c r="B313" s="847" t="s">
        <v>1098</v>
      </c>
      <c r="C313" s="848">
        <f>'дод1.1'!D428</f>
        <v>0</v>
      </c>
      <c r="D313" s="848"/>
      <c r="E313" s="763">
        <f t="shared" si="11"/>
        <v>0</v>
      </c>
      <c r="G313" s="851"/>
    </row>
    <row r="314" spans="1:7" s="741" customFormat="1" ht="18" hidden="1" customHeight="1" x14ac:dyDescent="0.25">
      <c r="A314" s="754" t="s">
        <v>544</v>
      </c>
      <c r="B314" s="847" t="s">
        <v>1099</v>
      </c>
      <c r="C314" s="848">
        <f>'дод1.1'!D439</f>
        <v>0</v>
      </c>
      <c r="D314" s="848"/>
      <c r="E314" s="763">
        <f t="shared" si="11"/>
        <v>0</v>
      </c>
      <c r="G314" s="851"/>
    </row>
    <row r="315" spans="1:7" s="741" customFormat="1" ht="18" hidden="1" customHeight="1" x14ac:dyDescent="0.25">
      <c r="A315" s="754" t="s">
        <v>545</v>
      </c>
      <c r="B315" s="847" t="s">
        <v>1100</v>
      </c>
      <c r="C315" s="848">
        <f>'дод1.1'!D450</f>
        <v>0</v>
      </c>
      <c r="D315" s="848"/>
      <c r="E315" s="763">
        <f t="shared" si="11"/>
        <v>0</v>
      </c>
      <c r="G315" s="851"/>
    </row>
    <row r="316" spans="1:7" s="741" customFormat="1" ht="18" hidden="1" customHeight="1" x14ac:dyDescent="0.25">
      <c r="A316" s="754" t="s">
        <v>546</v>
      </c>
      <c r="B316" s="847" t="s">
        <v>1101</v>
      </c>
      <c r="C316" s="848">
        <f>'дод1.1'!D461</f>
        <v>0</v>
      </c>
      <c r="D316" s="848"/>
      <c r="E316" s="763">
        <f t="shared" si="11"/>
        <v>0</v>
      </c>
      <c r="G316" s="851"/>
    </row>
    <row r="317" spans="1:7" s="741" customFormat="1" ht="18" hidden="1" customHeight="1" x14ac:dyDescent="0.25">
      <c r="A317" s="754" t="s">
        <v>547</v>
      </c>
      <c r="B317" s="847" t="s">
        <v>1102</v>
      </c>
      <c r="C317" s="848">
        <f>'дод1.1'!D472</f>
        <v>0</v>
      </c>
      <c r="D317" s="848"/>
      <c r="E317" s="763">
        <f t="shared" si="11"/>
        <v>0</v>
      </c>
      <c r="G317" s="851"/>
    </row>
    <row r="318" spans="1:7" s="741" customFormat="1" ht="18" hidden="1" customHeight="1" x14ac:dyDescent="0.25">
      <c r="A318" s="754" t="s">
        <v>548</v>
      </c>
      <c r="B318" s="847" t="s">
        <v>1103</v>
      </c>
      <c r="C318" s="848">
        <f>'дод1.1'!D483</f>
        <v>0</v>
      </c>
      <c r="D318" s="848"/>
      <c r="E318" s="763">
        <f t="shared" si="11"/>
        <v>0</v>
      </c>
      <c r="G318" s="851"/>
    </row>
    <row r="319" spans="1:7" s="741" customFormat="1" ht="18" hidden="1" customHeight="1" x14ac:dyDescent="0.25">
      <c r="A319" s="754" t="s">
        <v>549</v>
      </c>
      <c r="B319" s="847" t="s">
        <v>1104</v>
      </c>
      <c r="C319" s="848">
        <f>'дод1.1'!D494</f>
        <v>0</v>
      </c>
      <c r="D319" s="848"/>
      <c r="E319" s="763">
        <f t="shared" si="11"/>
        <v>0</v>
      </c>
      <c r="G319" s="851"/>
    </row>
    <row r="320" spans="1:7" s="741" customFormat="1" ht="18" hidden="1" customHeight="1" x14ac:dyDescent="0.25">
      <c r="A320" s="754" t="s">
        <v>550</v>
      </c>
      <c r="B320" s="847" t="s">
        <v>1105</v>
      </c>
      <c r="C320" s="848">
        <f>'дод1.1'!D505</f>
        <v>0</v>
      </c>
      <c r="D320" s="848"/>
      <c r="E320" s="763">
        <f t="shared" si="11"/>
        <v>0</v>
      </c>
      <c r="G320" s="851"/>
    </row>
    <row r="321" spans="1:7" s="741" customFormat="1" ht="18" hidden="1" customHeight="1" x14ac:dyDescent="0.25">
      <c r="A321" s="754" t="s">
        <v>551</v>
      </c>
      <c r="B321" s="847" t="s">
        <v>1106</v>
      </c>
      <c r="C321" s="848">
        <f>'дод1.1'!D516</f>
        <v>0</v>
      </c>
      <c r="D321" s="848"/>
      <c r="E321" s="763">
        <f t="shared" si="11"/>
        <v>0</v>
      </c>
      <c r="G321" s="851"/>
    </row>
    <row r="322" spans="1:7" s="741" customFormat="1" ht="18" hidden="1" customHeight="1" x14ac:dyDescent="0.25">
      <c r="A322" s="754" t="s">
        <v>552</v>
      </c>
      <c r="B322" s="847" t="s">
        <v>1107</v>
      </c>
      <c r="C322" s="848">
        <f>'дод1.1'!D527</f>
        <v>0</v>
      </c>
      <c r="D322" s="848"/>
      <c r="E322" s="763">
        <f t="shared" si="11"/>
        <v>0</v>
      </c>
      <c r="G322" s="851"/>
    </row>
    <row r="323" spans="1:7" s="741" customFormat="1" ht="18" customHeight="1" x14ac:dyDescent="0.25">
      <c r="A323" s="754" t="s">
        <v>553</v>
      </c>
      <c r="B323" s="847" t="s">
        <v>1108</v>
      </c>
      <c r="C323" s="848">
        <f>' дод1.3'!E260</f>
        <v>600000</v>
      </c>
      <c r="D323" s="848"/>
      <c r="E323" s="763">
        <f t="shared" si="11"/>
        <v>600000</v>
      </c>
      <c r="G323" s="851"/>
    </row>
    <row r="324" spans="1:7" s="741" customFormat="1" ht="18" hidden="1" customHeight="1" x14ac:dyDescent="0.25">
      <c r="A324" s="754" t="s">
        <v>554</v>
      </c>
      <c r="B324" s="847" t="s">
        <v>1109</v>
      </c>
      <c r="C324" s="848">
        <f>'дод1.1'!D549</f>
        <v>0</v>
      </c>
      <c r="D324" s="848"/>
      <c r="E324" s="763">
        <f t="shared" si="11"/>
        <v>0</v>
      </c>
      <c r="G324" s="851"/>
    </row>
    <row r="325" spans="1:7" s="741" customFormat="1" ht="18" hidden="1" customHeight="1" x14ac:dyDescent="0.25">
      <c r="A325" s="754" t="s">
        <v>555</v>
      </c>
      <c r="B325" s="847" t="s">
        <v>1110</v>
      </c>
      <c r="C325" s="848">
        <f>'дод1.1'!D560</f>
        <v>0</v>
      </c>
      <c r="D325" s="848"/>
      <c r="E325" s="763">
        <f t="shared" si="11"/>
        <v>0</v>
      </c>
      <c r="G325" s="851"/>
    </row>
    <row r="326" spans="1:7" s="741" customFormat="1" ht="18" customHeight="1" x14ac:dyDescent="0.25">
      <c r="A326" s="754" t="s">
        <v>556</v>
      </c>
      <c r="B326" s="847" t="s">
        <v>1111</v>
      </c>
      <c r="C326" s="848">
        <f>' дод1.3'!E293</f>
        <v>500000</v>
      </c>
      <c r="D326" s="848"/>
      <c r="E326" s="763">
        <f t="shared" si="11"/>
        <v>500000</v>
      </c>
      <c r="G326" s="851"/>
    </row>
    <row r="327" spans="1:7" s="741" customFormat="1" ht="18" hidden="1" customHeight="1" x14ac:dyDescent="0.25">
      <c r="A327" s="754" t="s">
        <v>557</v>
      </c>
      <c r="B327" s="847" t="s">
        <v>1112</v>
      </c>
      <c r="C327" s="848">
        <f>'дод1.1'!D582</f>
        <v>0</v>
      </c>
      <c r="D327" s="848"/>
      <c r="E327" s="763">
        <f t="shared" si="11"/>
        <v>0</v>
      </c>
      <c r="G327" s="851"/>
    </row>
    <row r="328" spans="1:7" s="741" customFormat="1" ht="18" hidden="1" customHeight="1" x14ac:dyDescent="0.25">
      <c r="A328" s="754" t="s">
        <v>558</v>
      </c>
      <c r="B328" s="847" t="s">
        <v>1113</v>
      </c>
      <c r="C328" s="848">
        <f>'дод1.1'!D593</f>
        <v>0</v>
      </c>
      <c r="D328" s="848"/>
      <c r="E328" s="763">
        <f t="shared" si="11"/>
        <v>0</v>
      </c>
      <c r="G328" s="851"/>
    </row>
    <row r="329" spans="1:7" s="741" customFormat="1" ht="18" customHeight="1" x14ac:dyDescent="0.25">
      <c r="A329" s="754" t="s">
        <v>559</v>
      </c>
      <c r="B329" s="847" t="s">
        <v>1114</v>
      </c>
      <c r="C329" s="848">
        <f>' дод1.3'!E326</f>
        <v>13400</v>
      </c>
      <c r="D329" s="848"/>
      <c r="E329" s="763">
        <f t="shared" si="11"/>
        <v>13400</v>
      </c>
      <c r="G329" s="851"/>
    </row>
    <row r="330" spans="1:7" s="741" customFormat="1" ht="18" hidden="1" customHeight="1" x14ac:dyDescent="0.25">
      <c r="A330" s="754" t="s">
        <v>560</v>
      </c>
      <c r="B330" s="847" t="s">
        <v>1115</v>
      </c>
      <c r="C330" s="848">
        <f>'дод1.1'!D615</f>
        <v>0</v>
      </c>
      <c r="D330" s="848"/>
      <c r="E330" s="763">
        <f t="shared" si="11"/>
        <v>0</v>
      </c>
      <c r="G330" s="851"/>
    </row>
    <row r="331" spans="1:7" s="741" customFormat="1" ht="18" hidden="1" customHeight="1" x14ac:dyDescent="0.25">
      <c r="A331" s="754" t="s">
        <v>561</v>
      </c>
      <c r="B331" s="847" t="s">
        <v>1116</v>
      </c>
      <c r="C331" s="848">
        <f>'дод1.1'!D626</f>
        <v>0</v>
      </c>
      <c r="D331" s="848"/>
      <c r="E331" s="763">
        <f t="shared" si="11"/>
        <v>0</v>
      </c>
      <c r="G331" s="851"/>
    </row>
    <row r="332" spans="1:7" s="741" customFormat="1" ht="18" hidden="1" customHeight="1" x14ac:dyDescent="0.25">
      <c r="A332" s="754" t="s">
        <v>562</v>
      </c>
      <c r="B332" s="847" t="s">
        <v>1117</v>
      </c>
      <c r="C332" s="848">
        <f>'дод1.1'!D637</f>
        <v>0</v>
      </c>
      <c r="D332" s="848"/>
      <c r="E332" s="763">
        <f t="shared" si="11"/>
        <v>0</v>
      </c>
      <c r="G332" s="851"/>
    </row>
    <row r="333" spans="1:7" s="741" customFormat="1" ht="18" hidden="1" customHeight="1" x14ac:dyDescent="0.25">
      <c r="A333" s="754" t="s">
        <v>563</v>
      </c>
      <c r="B333" s="847" t="s">
        <v>1118</v>
      </c>
      <c r="C333" s="848">
        <f>'дод1.1'!D648</f>
        <v>0</v>
      </c>
      <c r="D333" s="848"/>
      <c r="E333" s="763">
        <f t="shared" si="11"/>
        <v>0</v>
      </c>
      <c r="G333" s="851"/>
    </row>
    <row r="334" spans="1:7" s="741" customFormat="1" ht="18" hidden="1" customHeight="1" x14ac:dyDescent="0.25">
      <c r="A334" s="754" t="s">
        <v>564</v>
      </c>
      <c r="B334" s="847" t="s">
        <v>1119</v>
      </c>
      <c r="C334" s="848">
        <f>'дод1.1'!D659</f>
        <v>0</v>
      </c>
      <c r="D334" s="848"/>
      <c r="E334" s="763">
        <f t="shared" si="11"/>
        <v>0</v>
      </c>
      <c r="G334" s="851"/>
    </row>
    <row r="335" spans="1:7" s="741" customFormat="1" ht="18" hidden="1" customHeight="1" x14ac:dyDescent="0.25">
      <c r="A335" s="754" t="s">
        <v>565</v>
      </c>
      <c r="B335" s="847" t="s">
        <v>1120</v>
      </c>
      <c r="C335" s="848">
        <f>'дод1.1'!D670</f>
        <v>0</v>
      </c>
      <c r="D335" s="848"/>
      <c r="E335" s="763">
        <f t="shared" si="11"/>
        <v>0</v>
      </c>
      <c r="G335" s="851"/>
    </row>
    <row r="336" spans="1:7" s="741" customFormat="1" ht="18" hidden="1" customHeight="1" x14ac:dyDescent="0.25">
      <c r="A336" s="754" t="s">
        <v>566</v>
      </c>
      <c r="B336" s="847" t="s">
        <v>1121</v>
      </c>
      <c r="C336" s="848">
        <f>'дод1.1'!D681</f>
        <v>0</v>
      </c>
      <c r="D336" s="848"/>
      <c r="E336" s="763">
        <f t="shared" si="11"/>
        <v>0</v>
      </c>
      <c r="G336" s="851"/>
    </row>
    <row r="337" spans="1:7" s="741" customFormat="1" ht="18" hidden="1" customHeight="1" x14ac:dyDescent="0.25">
      <c r="A337" s="754" t="s">
        <v>567</v>
      </c>
      <c r="B337" s="847" t="s">
        <v>1122</v>
      </c>
      <c r="C337" s="848">
        <f>'дод1.1'!D692</f>
        <v>0</v>
      </c>
      <c r="D337" s="848"/>
      <c r="E337" s="763">
        <f t="shared" si="11"/>
        <v>0</v>
      </c>
      <c r="G337" s="851"/>
    </row>
    <row r="338" spans="1:7" s="741" customFormat="1" ht="18" hidden="1" customHeight="1" x14ac:dyDescent="0.25">
      <c r="A338" s="754" t="s">
        <v>568</v>
      </c>
      <c r="B338" s="847" t="s">
        <v>1123</v>
      </c>
      <c r="C338" s="848">
        <f>'дод1.1'!D703</f>
        <v>0</v>
      </c>
      <c r="D338" s="848"/>
      <c r="E338" s="763">
        <f t="shared" si="11"/>
        <v>0</v>
      </c>
      <c r="G338" s="851"/>
    </row>
    <row r="339" spans="1:7" s="741" customFormat="1" ht="18" hidden="1" customHeight="1" x14ac:dyDescent="0.25">
      <c r="A339" s="754" t="s">
        <v>569</v>
      </c>
      <c r="B339" s="847" t="s">
        <v>1124</v>
      </c>
      <c r="C339" s="848">
        <f>'дод1.1'!D714</f>
        <v>0</v>
      </c>
      <c r="D339" s="848"/>
      <c r="E339" s="763">
        <f t="shared" si="11"/>
        <v>0</v>
      </c>
      <c r="G339" s="851"/>
    </row>
    <row r="340" spans="1:7" s="741" customFormat="1" ht="18" hidden="1" customHeight="1" x14ac:dyDescent="0.25">
      <c r="A340" s="754" t="s">
        <v>570</v>
      </c>
      <c r="B340" s="847" t="s">
        <v>1125</v>
      </c>
      <c r="C340" s="848">
        <f>' дод1.3'!D658</f>
        <v>0</v>
      </c>
      <c r="D340" s="848"/>
      <c r="E340" s="763">
        <f t="shared" si="11"/>
        <v>0</v>
      </c>
      <c r="G340" s="851"/>
    </row>
    <row r="341" spans="1:7" s="741" customFormat="1" ht="18" hidden="1" customHeight="1" x14ac:dyDescent="0.25">
      <c r="A341" s="754" t="s">
        <v>571</v>
      </c>
      <c r="B341" s="847" t="s">
        <v>1126</v>
      </c>
      <c r="C341" s="848">
        <f>'дод1.1'!D736</f>
        <v>0</v>
      </c>
      <c r="D341" s="848"/>
      <c r="E341" s="763">
        <f t="shared" si="11"/>
        <v>0</v>
      </c>
      <c r="G341" s="851"/>
    </row>
    <row r="342" spans="1:7" s="741" customFormat="1" ht="18" hidden="1" customHeight="1" x14ac:dyDescent="0.25">
      <c r="A342" s="754" t="s">
        <v>572</v>
      </c>
      <c r="B342" s="847" t="s">
        <v>1127</v>
      </c>
      <c r="C342" s="848">
        <f>'дод1.1'!D747</f>
        <v>0</v>
      </c>
      <c r="D342" s="848"/>
      <c r="E342" s="763">
        <f t="shared" si="11"/>
        <v>0</v>
      </c>
      <c r="G342" s="851"/>
    </row>
    <row r="343" spans="1:7" s="741" customFormat="1" ht="18" hidden="1" customHeight="1" x14ac:dyDescent="0.25">
      <c r="A343" s="754" t="s">
        <v>781</v>
      </c>
      <c r="B343" s="847" t="s">
        <v>1128</v>
      </c>
      <c r="C343" s="848">
        <f>'дод1.1'!D758</f>
        <v>0</v>
      </c>
      <c r="D343" s="848"/>
      <c r="E343" s="763">
        <f t="shared" si="11"/>
        <v>0</v>
      </c>
      <c r="G343" s="851"/>
    </row>
    <row r="344" spans="1:7" s="741" customFormat="1" ht="18" hidden="1" customHeight="1" x14ac:dyDescent="0.25">
      <c r="A344" s="754" t="s">
        <v>782</v>
      </c>
      <c r="B344" s="847" t="s">
        <v>1129</v>
      </c>
      <c r="C344" s="848">
        <f>'дод1.1'!D769</f>
        <v>0</v>
      </c>
      <c r="D344" s="848"/>
      <c r="E344" s="763">
        <f t="shared" si="11"/>
        <v>0</v>
      </c>
      <c r="G344" s="851"/>
    </row>
    <row r="345" spans="1:7" s="741" customFormat="1" ht="18" hidden="1" customHeight="1" x14ac:dyDescent="0.25">
      <c r="A345" s="754" t="s">
        <v>783</v>
      </c>
      <c r="B345" s="847" t="s">
        <v>1130</v>
      </c>
      <c r="C345" s="848">
        <f>'дод1.1'!D780</f>
        <v>0</v>
      </c>
      <c r="D345" s="848"/>
      <c r="E345" s="763">
        <f t="shared" si="11"/>
        <v>0</v>
      </c>
      <c r="G345" s="851"/>
    </row>
    <row r="346" spans="1:7" s="741" customFormat="1" ht="18" hidden="1" customHeight="1" x14ac:dyDescent="0.25">
      <c r="A346" s="754" t="s">
        <v>784</v>
      </c>
      <c r="B346" s="847" t="s">
        <v>1131</v>
      </c>
      <c r="C346" s="848">
        <f>'дод1.1'!D791</f>
        <v>0</v>
      </c>
      <c r="D346" s="848"/>
      <c r="E346" s="763">
        <f t="shared" si="11"/>
        <v>0</v>
      </c>
      <c r="G346" s="851"/>
    </row>
    <row r="347" spans="1:7" s="741" customFormat="1" ht="18" hidden="1" customHeight="1" x14ac:dyDescent="0.25">
      <c r="A347" s="754" t="s">
        <v>785</v>
      </c>
      <c r="B347" s="847" t="s">
        <v>1132</v>
      </c>
      <c r="C347" s="848">
        <f>'дод1.1'!D802</f>
        <v>0</v>
      </c>
      <c r="D347" s="848"/>
      <c r="E347" s="763">
        <f t="shared" si="11"/>
        <v>0</v>
      </c>
      <c r="G347" s="851"/>
    </row>
    <row r="348" spans="1:7" s="741" customFormat="1" ht="18" hidden="1" customHeight="1" x14ac:dyDescent="0.25">
      <c r="A348" s="754" t="s">
        <v>786</v>
      </c>
      <c r="B348" s="847" t="s">
        <v>1133</v>
      </c>
      <c r="C348" s="848">
        <f>'дод1.1'!D813</f>
        <v>0</v>
      </c>
      <c r="D348" s="848"/>
      <c r="E348" s="763">
        <f t="shared" si="11"/>
        <v>0</v>
      </c>
      <c r="G348" s="851"/>
    </row>
    <row r="349" spans="1:7" s="741" customFormat="1" ht="18" hidden="1" customHeight="1" x14ac:dyDescent="0.25">
      <c r="A349" s="754" t="s">
        <v>915</v>
      </c>
      <c r="B349" s="847" t="s">
        <v>1134</v>
      </c>
      <c r="C349" s="848">
        <f>'дод1.1'!D824</f>
        <v>0</v>
      </c>
      <c r="D349" s="848"/>
      <c r="E349" s="763">
        <f t="shared" si="11"/>
        <v>0</v>
      </c>
      <c r="G349" s="851"/>
    </row>
    <row r="350" spans="1:7" s="741" customFormat="1" ht="18" customHeight="1" x14ac:dyDescent="0.25">
      <c r="A350" s="754" t="s">
        <v>916</v>
      </c>
      <c r="B350" s="847" t="s">
        <v>1135</v>
      </c>
      <c r="C350" s="848">
        <f>' дод1.3'!E557</f>
        <v>300000</v>
      </c>
      <c r="D350" s="848"/>
      <c r="E350" s="763">
        <f t="shared" si="11"/>
        <v>300000</v>
      </c>
      <c r="G350" s="851"/>
    </row>
    <row r="351" spans="1:7" s="741" customFormat="1" ht="18" hidden="1" customHeight="1" x14ac:dyDescent="0.25">
      <c r="A351" s="754" t="s">
        <v>1136</v>
      </c>
      <c r="B351" s="847" t="s">
        <v>1137</v>
      </c>
      <c r="C351" s="848">
        <f>'дод1.1'!D846</f>
        <v>0</v>
      </c>
      <c r="D351" s="848"/>
      <c r="E351" s="763">
        <f t="shared" si="11"/>
        <v>0</v>
      </c>
      <c r="G351" s="851"/>
    </row>
    <row r="352" spans="1:7" s="741" customFormat="1" ht="18" hidden="1" customHeight="1" x14ac:dyDescent="0.25">
      <c r="A352" s="754" t="s">
        <v>1138</v>
      </c>
      <c r="B352" s="847" t="s">
        <v>1139</v>
      </c>
      <c r="C352" s="848">
        <f>'дод1.1'!D857</f>
        <v>0</v>
      </c>
      <c r="D352" s="848"/>
      <c r="E352" s="763">
        <f t="shared" si="11"/>
        <v>0</v>
      </c>
      <c r="G352" s="851"/>
    </row>
    <row r="353" spans="1:7" s="741" customFormat="1" ht="18" hidden="1" customHeight="1" x14ac:dyDescent="0.25">
      <c r="A353" s="754" t="s">
        <v>1140</v>
      </c>
      <c r="B353" s="847" t="s">
        <v>1141</v>
      </c>
      <c r="C353" s="848">
        <f>'дод1.1'!D868</f>
        <v>0</v>
      </c>
      <c r="D353" s="848"/>
      <c r="E353" s="763">
        <f t="shared" si="11"/>
        <v>0</v>
      </c>
      <c r="G353" s="851"/>
    </row>
    <row r="354" spans="1:7" s="741" customFormat="1" ht="18" hidden="1" customHeight="1" x14ac:dyDescent="0.25">
      <c r="A354" s="754" t="s">
        <v>1142</v>
      </c>
      <c r="B354" s="847" t="s">
        <v>1143</v>
      </c>
      <c r="C354" s="848">
        <f>'дод1.1'!D879</f>
        <v>0</v>
      </c>
      <c r="D354" s="848"/>
      <c r="E354" s="763">
        <f t="shared" si="11"/>
        <v>0</v>
      </c>
      <c r="G354" s="851"/>
    </row>
    <row r="355" spans="1:7" s="741" customFormat="1" ht="18" hidden="1" customHeight="1" x14ac:dyDescent="0.25">
      <c r="A355" s="754" t="s">
        <v>1144</v>
      </c>
      <c r="B355" s="847" t="s">
        <v>1145</v>
      </c>
      <c r="C355" s="848">
        <f>'дод1.1'!D890</f>
        <v>0</v>
      </c>
      <c r="D355" s="848"/>
      <c r="E355" s="763">
        <f t="shared" si="11"/>
        <v>0</v>
      </c>
      <c r="G355" s="851"/>
    </row>
    <row r="356" spans="1:7" s="741" customFormat="1" ht="18" hidden="1" customHeight="1" x14ac:dyDescent="0.25">
      <c r="A356" s="754" t="s">
        <v>1146</v>
      </c>
      <c r="B356" s="847" t="s">
        <v>1147</v>
      </c>
      <c r="C356" s="848">
        <f>'дод1.1'!D901</f>
        <v>0</v>
      </c>
      <c r="D356" s="848"/>
      <c r="E356" s="763">
        <f t="shared" si="11"/>
        <v>0</v>
      </c>
      <c r="G356" s="851"/>
    </row>
    <row r="357" spans="1:7" s="741" customFormat="1" ht="18" hidden="1" customHeight="1" x14ac:dyDescent="0.25">
      <c r="A357" s="754" t="s">
        <v>1148</v>
      </c>
      <c r="B357" s="847" t="s">
        <v>1149</v>
      </c>
      <c r="C357" s="848">
        <f>'дод1.1'!D912</f>
        <v>0</v>
      </c>
      <c r="D357" s="848"/>
      <c r="E357" s="763">
        <f t="shared" si="11"/>
        <v>0</v>
      </c>
      <c r="G357" s="851"/>
    </row>
    <row r="358" spans="1:7" s="741" customFormat="1" ht="18" hidden="1" customHeight="1" x14ac:dyDescent="0.25">
      <c r="A358" s="754" t="s">
        <v>1150</v>
      </c>
      <c r="B358" s="847" t="s">
        <v>1151</v>
      </c>
      <c r="C358" s="848">
        <f>'дод1.1'!D923</f>
        <v>0</v>
      </c>
      <c r="D358" s="848"/>
      <c r="E358" s="763">
        <f t="shared" si="11"/>
        <v>0</v>
      </c>
      <c r="G358" s="851"/>
    </row>
    <row r="359" spans="1:7" s="741" customFormat="1" ht="18" hidden="1" customHeight="1" x14ac:dyDescent="0.25">
      <c r="A359" s="754" t="s">
        <v>1152</v>
      </c>
      <c r="B359" s="847" t="s">
        <v>1153</v>
      </c>
      <c r="C359" s="848">
        <f>'дод1.1'!D934</f>
        <v>0</v>
      </c>
      <c r="D359" s="848"/>
      <c r="E359" s="763">
        <f t="shared" si="11"/>
        <v>0</v>
      </c>
      <c r="G359" s="851"/>
    </row>
    <row r="360" spans="1:7" s="741" customFormat="1" ht="18" hidden="1" customHeight="1" x14ac:dyDescent="0.25">
      <c r="A360" s="754" t="s">
        <v>1154</v>
      </c>
      <c r="B360" s="847" t="s">
        <v>1155</v>
      </c>
      <c r="C360" s="848"/>
      <c r="D360" s="848"/>
      <c r="E360" s="763">
        <f t="shared" si="11"/>
        <v>0</v>
      </c>
      <c r="G360" s="851"/>
    </row>
    <row r="361" spans="1:7" s="741" customFormat="1" ht="18" hidden="1" customHeight="1" x14ac:dyDescent="0.25">
      <c r="A361" s="754" t="s">
        <v>1156</v>
      </c>
      <c r="B361" s="847" t="s">
        <v>1157</v>
      </c>
      <c r="C361" s="848">
        <f>'дод1.1'!D956</f>
        <v>0</v>
      </c>
      <c r="D361" s="848"/>
      <c r="E361" s="763">
        <f t="shared" si="11"/>
        <v>0</v>
      </c>
      <c r="G361" s="851"/>
    </row>
    <row r="362" spans="1:7" s="741" customFormat="1" ht="18" hidden="1" customHeight="1" x14ac:dyDescent="0.25">
      <c r="A362" s="754" t="s">
        <v>1158</v>
      </c>
      <c r="B362" s="847" t="s">
        <v>1159</v>
      </c>
      <c r="C362" s="848">
        <f>'дод1.1'!D967</f>
        <v>0</v>
      </c>
      <c r="D362" s="848"/>
      <c r="E362" s="763">
        <f t="shared" si="11"/>
        <v>0</v>
      </c>
      <c r="G362" s="851"/>
    </row>
    <row r="363" spans="1:7" s="741" customFormat="1" ht="18" hidden="1" customHeight="1" x14ac:dyDescent="0.25">
      <c r="A363" s="754" t="s">
        <v>1160</v>
      </c>
      <c r="B363" s="847" t="s">
        <v>1161</v>
      </c>
      <c r="C363" s="848">
        <f>'дод1.1'!D978</f>
        <v>0</v>
      </c>
      <c r="D363" s="848"/>
      <c r="E363" s="763">
        <f t="shared" si="11"/>
        <v>0</v>
      </c>
      <c r="G363" s="851"/>
    </row>
    <row r="364" spans="1:7" s="741" customFormat="1" ht="18" hidden="1" customHeight="1" x14ac:dyDescent="0.25">
      <c r="A364" s="754" t="s">
        <v>1162</v>
      </c>
      <c r="B364" s="847" t="s">
        <v>1163</v>
      </c>
      <c r="C364" s="848">
        <f>'дод1.1'!D989</f>
        <v>0</v>
      </c>
      <c r="D364" s="848"/>
      <c r="E364" s="763">
        <f t="shared" si="11"/>
        <v>0</v>
      </c>
      <c r="G364" s="851"/>
    </row>
    <row r="365" spans="1:7" s="741" customFormat="1" ht="18" hidden="1" customHeight="1" x14ac:dyDescent="0.25">
      <c r="A365" s="754" t="s">
        <v>1164</v>
      </c>
      <c r="B365" s="847" t="s">
        <v>1165</v>
      </c>
      <c r="C365" s="848">
        <f>'дод1.1'!D1000</f>
        <v>0</v>
      </c>
      <c r="D365" s="848"/>
      <c r="E365" s="763">
        <f>C365</f>
        <v>0</v>
      </c>
      <c r="G365" s="851"/>
    </row>
    <row r="366" spans="1:7" s="741" customFormat="1" ht="18" hidden="1" customHeight="1" x14ac:dyDescent="0.25">
      <c r="A366" s="754" t="s">
        <v>1166</v>
      </c>
      <c r="B366" s="847" t="s">
        <v>1167</v>
      </c>
      <c r="C366" s="848">
        <f>'дод1.1'!D1011</f>
        <v>0</v>
      </c>
      <c r="D366" s="848"/>
      <c r="E366" s="763">
        <f>C366</f>
        <v>0</v>
      </c>
      <c r="G366" s="851"/>
    </row>
    <row r="367" spans="1:7" s="755" customFormat="1" ht="18.75" x14ac:dyDescent="0.25">
      <c r="A367" s="793" t="s">
        <v>1080</v>
      </c>
      <c r="B367" s="794" t="s">
        <v>1081</v>
      </c>
      <c r="C367" s="795">
        <f>C368+C369</f>
        <v>1939087293.8099999</v>
      </c>
      <c r="D367" s="795" t="s">
        <v>748</v>
      </c>
      <c r="E367" s="763">
        <f>C367</f>
        <v>1939087293.8099999</v>
      </c>
      <c r="G367" s="851"/>
    </row>
    <row r="368" spans="1:7" s="755" customFormat="1" ht="18.75" x14ac:dyDescent="0.25">
      <c r="A368" s="796" t="s">
        <v>1080</v>
      </c>
      <c r="B368" s="778" t="s">
        <v>116</v>
      </c>
      <c r="C368" s="797">
        <f>C13+C15+C17+C21+C23+C25+C29+C27+C19+C96</f>
        <v>785587420</v>
      </c>
      <c r="D368" s="797" t="s">
        <v>748</v>
      </c>
      <c r="E368" s="763">
        <f>C368</f>
        <v>785587420</v>
      </c>
      <c r="G368" s="851"/>
    </row>
    <row r="369" spans="1:7" s="755" customFormat="1" ht="18.75" x14ac:dyDescent="0.25">
      <c r="A369" s="796" t="s">
        <v>1080</v>
      </c>
      <c r="B369" s="778" t="s">
        <v>117</v>
      </c>
      <c r="C369" s="797">
        <f>C164+C166+C233+C300</f>
        <v>1153499873.8099999</v>
      </c>
      <c r="D369" s="797" t="s">
        <v>748</v>
      </c>
      <c r="E369" s="763">
        <f>C369</f>
        <v>1153499873.8099999</v>
      </c>
      <c r="G369" s="851"/>
    </row>
    <row r="370" spans="1:7" hidden="1" x14ac:dyDescent="0.25"/>
    <row r="371" spans="1:7" s="758" customFormat="1" ht="26.25" hidden="1" x14ac:dyDescent="0.4">
      <c r="A371" s="756"/>
      <c r="B371" s="757" t="s">
        <v>1179</v>
      </c>
      <c r="C371" s="759">
        <f>C367-дод1!C93</f>
        <v>0</v>
      </c>
      <c r="D371" s="759"/>
      <c r="G371" s="850"/>
    </row>
    <row r="372" spans="1:7" s="758" customFormat="1" ht="26.25" hidden="1" x14ac:dyDescent="0.4">
      <c r="A372" s="756"/>
      <c r="B372" s="757" t="s">
        <v>1</v>
      </c>
      <c r="C372" s="957">
        <f>C368-дод1!D93</f>
        <v>0</v>
      </c>
      <c r="G372" s="850"/>
    </row>
    <row r="373" spans="1:7" s="758" customFormat="1" ht="26.25" hidden="1" x14ac:dyDescent="0.4">
      <c r="A373" s="756"/>
      <c r="B373" s="757" t="s">
        <v>2</v>
      </c>
      <c r="C373" s="759">
        <f>C369-дод1!E93</f>
        <v>0</v>
      </c>
      <c r="D373" s="759"/>
      <c r="G373" s="850"/>
    </row>
  </sheetData>
  <autoFilter ref="E1:E373">
    <filterColumn colId="0">
      <customFilters and="1">
        <customFilter operator="greaterThan" val="0"/>
      </customFilters>
    </filterColumn>
  </autoFilter>
  <mergeCells count="4">
    <mergeCell ref="A8:C8"/>
    <mergeCell ref="A12:C12"/>
    <mergeCell ref="A163:C163"/>
    <mergeCell ref="C1:F1"/>
  </mergeCells>
  <pageMargins left="0.70866141732283472" right="0.70866141732283472" top="0.35433070866141736" bottom="0.35433070866141736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BS1203"/>
  <sheetViews>
    <sheetView view="pageBreakPreview" zoomScale="60" zoomScaleNormal="59" workbookViewId="0">
      <pane xSplit="1" ySplit="4" topLeftCell="B1059" activePane="bottomRight" state="frozen"/>
      <selection pane="topRight" activeCell="B1" sqref="B1"/>
      <selection pane="bottomLeft" activeCell="A9" sqref="A9"/>
      <selection pane="bottomRight" activeCell="E1202" sqref="E1202"/>
    </sheetView>
  </sheetViews>
  <sheetFormatPr defaultRowHeight="18" x14ac:dyDescent="0.25"/>
  <cols>
    <col min="1" max="1" width="19.42578125" style="734" customWidth="1"/>
    <col min="2" max="2" width="19.140625" style="734" customWidth="1"/>
    <col min="3" max="3" width="66.5703125" style="745" customWidth="1"/>
    <col min="4" max="4" width="18" style="283" customWidth="1"/>
    <col min="5" max="6" width="15.85546875" style="283" customWidth="1"/>
    <col min="7" max="7" width="14.85546875" style="283" customWidth="1"/>
    <col min="8" max="8" width="11.7109375" style="283" customWidth="1"/>
    <col min="9" max="9" width="15" style="746" hidden="1" customWidth="1"/>
    <col min="10" max="10" width="0" style="285" hidden="1" customWidth="1"/>
    <col min="11" max="11" width="19.28515625" style="850" hidden="1" customWidth="1"/>
    <col min="12" max="12" width="18.42578125" style="285" hidden="1" customWidth="1"/>
    <col min="13" max="16" width="0" style="285" hidden="1" customWidth="1"/>
    <col min="17" max="16384" width="9.140625" style="285"/>
  </cols>
  <sheetData>
    <row r="1" spans="1:71" x14ac:dyDescent="0.25">
      <c r="C1" s="738"/>
    </row>
    <row r="2" spans="1:71" ht="37.5" customHeight="1" x14ac:dyDescent="0.25">
      <c r="A2" s="1278" t="s">
        <v>1082</v>
      </c>
      <c r="B2" s="1278"/>
      <c r="C2" s="1278"/>
      <c r="D2" s="1278"/>
      <c r="E2" s="765"/>
      <c r="I2" s="247">
        <v>1</v>
      </c>
    </row>
    <row r="3" spans="1:71" ht="24.75" customHeight="1" x14ac:dyDescent="0.25">
      <c r="A3" s="739"/>
      <c r="B3" s="739"/>
      <c r="C3" s="739"/>
      <c r="D3" s="740"/>
      <c r="E3" s="740"/>
      <c r="H3" s="740" t="s">
        <v>739</v>
      </c>
      <c r="I3" s="247">
        <v>1</v>
      </c>
    </row>
    <row r="4" spans="1:71" s="741" customFormat="1" ht="126.75" customHeight="1" x14ac:dyDescent="0.25">
      <c r="A4" s="733" t="s">
        <v>1083</v>
      </c>
      <c r="B4" s="733" t="s">
        <v>906</v>
      </c>
      <c r="C4" s="733" t="s">
        <v>1084</v>
      </c>
      <c r="D4" s="873" t="s">
        <v>741</v>
      </c>
      <c r="E4" s="1279" t="s">
        <v>1085</v>
      </c>
      <c r="F4" s="1279"/>
      <c r="G4" s="1279"/>
      <c r="H4" s="1279"/>
      <c r="I4" s="747">
        <v>1</v>
      </c>
      <c r="J4" s="432"/>
      <c r="K4" s="856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</row>
    <row r="5" spans="1:71" s="741" customFormat="1" ht="18.75" customHeight="1" x14ac:dyDescent="0.25">
      <c r="A5" s="804">
        <v>1</v>
      </c>
      <c r="B5" s="804">
        <v>2</v>
      </c>
      <c r="C5" s="805">
        <v>3</v>
      </c>
      <c r="D5" s="874">
        <v>4</v>
      </c>
      <c r="E5" s="1280">
        <v>5</v>
      </c>
      <c r="F5" s="1280"/>
      <c r="G5" s="1280"/>
      <c r="H5" s="1280"/>
      <c r="I5" s="747">
        <v>1</v>
      </c>
      <c r="J5" s="432"/>
      <c r="K5" s="856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2"/>
      <c r="BR5" s="432"/>
      <c r="BS5" s="432"/>
    </row>
    <row r="6" spans="1:71" s="741" customFormat="1" ht="30.75" customHeight="1" x14ac:dyDescent="0.25">
      <c r="A6" s="1281" t="s">
        <v>1086</v>
      </c>
      <c r="B6" s="1282"/>
      <c r="C6" s="1282"/>
      <c r="D6" s="1282"/>
      <c r="E6" s="918"/>
      <c r="F6" s="919"/>
      <c r="G6" s="919"/>
      <c r="H6" s="920"/>
      <c r="I6" s="747">
        <v>1</v>
      </c>
      <c r="J6" s="432"/>
      <c r="K6" s="856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2"/>
      <c r="AR6" s="432"/>
      <c r="AS6" s="432"/>
      <c r="AT6" s="432"/>
      <c r="AU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</row>
    <row r="7" spans="1:71" s="741" customFormat="1" ht="93.75" x14ac:dyDescent="0.25">
      <c r="A7" s="806">
        <v>3719130</v>
      </c>
      <c r="B7" s="807" t="s">
        <v>285</v>
      </c>
      <c r="C7" s="783" t="s">
        <v>573</v>
      </c>
      <c r="D7" s="875">
        <f>SUM(D8:D73)</f>
        <v>112489600</v>
      </c>
      <c r="E7" s="924"/>
      <c r="F7" s="925"/>
      <c r="G7" s="1276"/>
      <c r="H7" s="1277"/>
      <c r="I7" s="753">
        <f>SUM(D7:H7)</f>
        <v>112489600</v>
      </c>
      <c r="J7" s="432"/>
      <c r="K7" s="863" t="b">
        <f>D7=дод3!E288</f>
        <v>1</v>
      </c>
      <c r="L7" s="864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</row>
    <row r="8" spans="1:71" s="432" customFormat="1" ht="17.25" customHeight="1" x14ac:dyDescent="0.25">
      <c r="A8" s="754" t="s">
        <v>531</v>
      </c>
      <c r="B8" s="754"/>
      <c r="C8" s="748" t="s">
        <v>1078</v>
      </c>
      <c r="D8" s="876">
        <v>836600</v>
      </c>
      <c r="E8" s="921"/>
      <c r="F8" s="922"/>
      <c r="G8" s="922"/>
      <c r="H8" s="923"/>
      <c r="I8" s="753">
        <f t="shared" ref="I8:I71" si="0">SUM(D8:H8)</f>
        <v>836600</v>
      </c>
      <c r="K8" s="856"/>
    </row>
    <row r="9" spans="1:71" s="432" customFormat="1" ht="17.25" customHeight="1" x14ac:dyDescent="0.25">
      <c r="A9" s="754" t="s">
        <v>532</v>
      </c>
      <c r="B9" s="754"/>
      <c r="C9" s="748" t="s">
        <v>1087</v>
      </c>
      <c r="D9" s="876">
        <v>942400</v>
      </c>
      <c r="E9" s="902"/>
      <c r="F9" s="903"/>
      <c r="G9" s="903"/>
      <c r="H9" s="904"/>
      <c r="I9" s="753">
        <f t="shared" si="0"/>
        <v>942400</v>
      </c>
      <c r="K9" s="856"/>
    </row>
    <row r="10" spans="1:71" s="432" customFormat="1" ht="17.25" customHeight="1" x14ac:dyDescent="0.25">
      <c r="A10" s="754" t="s">
        <v>533</v>
      </c>
      <c r="B10" s="754"/>
      <c r="C10" s="748" t="s">
        <v>1088</v>
      </c>
      <c r="D10" s="876">
        <v>1085200</v>
      </c>
      <c r="E10" s="902"/>
      <c r="F10" s="903"/>
      <c r="G10" s="903"/>
      <c r="H10" s="904"/>
      <c r="I10" s="753">
        <f t="shared" si="0"/>
        <v>1085200</v>
      </c>
      <c r="K10" s="856"/>
    </row>
    <row r="11" spans="1:71" s="432" customFormat="1" ht="17.25" customHeight="1" x14ac:dyDescent="0.25">
      <c r="A11" s="754" t="s">
        <v>534</v>
      </c>
      <c r="B11" s="754"/>
      <c r="C11" s="748" t="s">
        <v>1089</v>
      </c>
      <c r="D11" s="876">
        <v>881000</v>
      </c>
      <c r="E11" s="902"/>
      <c r="F11" s="903"/>
      <c r="G11" s="903"/>
      <c r="H11" s="904"/>
      <c r="I11" s="753">
        <f t="shared" si="0"/>
        <v>881000</v>
      </c>
      <c r="K11" s="856"/>
    </row>
    <row r="12" spans="1:71" s="749" customFormat="1" ht="17.25" customHeight="1" x14ac:dyDescent="0.35">
      <c r="A12" s="754" t="s">
        <v>535</v>
      </c>
      <c r="B12" s="754"/>
      <c r="C12" s="748" t="s">
        <v>1090</v>
      </c>
      <c r="D12" s="876">
        <v>1195900</v>
      </c>
      <c r="E12" s="902"/>
      <c r="F12" s="903"/>
      <c r="G12" s="903"/>
      <c r="H12" s="904"/>
      <c r="I12" s="753">
        <f t="shared" si="0"/>
        <v>1195900</v>
      </c>
      <c r="K12" s="857"/>
    </row>
    <row r="13" spans="1:71" s="432" customFormat="1" ht="17.25" customHeight="1" x14ac:dyDescent="0.25">
      <c r="A13" s="754" t="s">
        <v>536</v>
      </c>
      <c r="B13" s="754"/>
      <c r="C13" s="748" t="s">
        <v>1091</v>
      </c>
      <c r="D13" s="876">
        <v>1360000</v>
      </c>
      <c r="E13" s="902"/>
      <c r="F13" s="903"/>
      <c r="G13" s="903"/>
      <c r="H13" s="904"/>
      <c r="I13" s="753">
        <f t="shared" si="0"/>
        <v>1360000</v>
      </c>
      <c r="K13" s="856"/>
    </row>
    <row r="14" spans="1:71" s="432" customFormat="1" ht="17.25" customHeight="1" x14ac:dyDescent="0.25">
      <c r="A14" s="754" t="s">
        <v>537</v>
      </c>
      <c r="B14" s="754"/>
      <c r="C14" s="748" t="s">
        <v>1092</v>
      </c>
      <c r="D14" s="876">
        <v>1034000</v>
      </c>
      <c r="E14" s="902"/>
      <c r="F14" s="903"/>
      <c r="G14" s="903"/>
      <c r="H14" s="904"/>
      <c r="I14" s="753">
        <f t="shared" si="0"/>
        <v>1034000</v>
      </c>
      <c r="K14" s="856"/>
    </row>
    <row r="15" spans="1:71" s="432" customFormat="1" ht="17.25" customHeight="1" x14ac:dyDescent="0.25">
      <c r="A15" s="754" t="s">
        <v>538</v>
      </c>
      <c r="B15" s="754"/>
      <c r="C15" s="748" t="s">
        <v>1093</v>
      </c>
      <c r="D15" s="876">
        <v>1165800</v>
      </c>
      <c r="E15" s="902"/>
      <c r="F15" s="903"/>
      <c r="G15" s="903"/>
      <c r="H15" s="904"/>
      <c r="I15" s="753">
        <f t="shared" si="0"/>
        <v>1165800</v>
      </c>
      <c r="K15" s="856"/>
    </row>
    <row r="16" spans="1:71" s="432" customFormat="1" ht="17.25" customHeight="1" x14ac:dyDescent="0.25">
      <c r="A16" s="754" t="s">
        <v>539</v>
      </c>
      <c r="B16" s="754"/>
      <c r="C16" s="748" t="s">
        <v>1094</v>
      </c>
      <c r="D16" s="876">
        <v>1180300</v>
      </c>
      <c r="E16" s="902"/>
      <c r="F16" s="903"/>
      <c r="G16" s="903"/>
      <c r="H16" s="904"/>
      <c r="I16" s="753">
        <f t="shared" si="0"/>
        <v>1180300</v>
      </c>
      <c r="K16" s="856"/>
    </row>
    <row r="17" spans="1:11" s="432" customFormat="1" ht="17.25" customHeight="1" x14ac:dyDescent="0.25">
      <c r="A17" s="754" t="s">
        <v>540</v>
      </c>
      <c r="B17" s="754"/>
      <c r="C17" s="748" t="s">
        <v>1095</v>
      </c>
      <c r="D17" s="876">
        <v>1203000</v>
      </c>
      <c r="E17" s="902"/>
      <c r="F17" s="903"/>
      <c r="G17" s="903"/>
      <c r="H17" s="904"/>
      <c r="I17" s="753">
        <f t="shared" si="0"/>
        <v>1203000</v>
      </c>
      <c r="K17" s="856"/>
    </row>
    <row r="18" spans="1:11" s="432" customFormat="1" ht="17.25" customHeight="1" x14ac:dyDescent="0.25">
      <c r="A18" s="754" t="s">
        <v>541</v>
      </c>
      <c r="B18" s="754"/>
      <c r="C18" s="748" t="s">
        <v>1096</v>
      </c>
      <c r="D18" s="876">
        <v>2255300</v>
      </c>
      <c r="E18" s="902"/>
      <c r="F18" s="903"/>
      <c r="G18" s="903"/>
      <c r="H18" s="904"/>
      <c r="I18" s="753">
        <f t="shared" si="0"/>
        <v>2255300</v>
      </c>
      <c r="K18" s="856"/>
    </row>
    <row r="19" spans="1:11" s="432" customFormat="1" ht="17.25" customHeight="1" x14ac:dyDescent="0.25">
      <c r="A19" s="754" t="s">
        <v>542</v>
      </c>
      <c r="B19" s="754"/>
      <c r="C19" s="748" t="s">
        <v>1097</v>
      </c>
      <c r="D19" s="876">
        <v>2662400</v>
      </c>
      <c r="E19" s="902"/>
      <c r="F19" s="903"/>
      <c r="G19" s="903"/>
      <c r="H19" s="904"/>
      <c r="I19" s="753">
        <f t="shared" si="0"/>
        <v>2662400</v>
      </c>
      <c r="K19" s="856"/>
    </row>
    <row r="20" spans="1:11" s="432" customFormat="1" ht="17.25" customHeight="1" x14ac:dyDescent="0.25">
      <c r="A20" s="754" t="s">
        <v>543</v>
      </c>
      <c r="B20" s="754"/>
      <c r="C20" s="748" t="s">
        <v>1098</v>
      </c>
      <c r="D20" s="876">
        <v>3170300</v>
      </c>
      <c r="E20" s="902"/>
      <c r="F20" s="903"/>
      <c r="G20" s="903"/>
      <c r="H20" s="904"/>
      <c r="I20" s="753">
        <f t="shared" si="0"/>
        <v>3170300</v>
      </c>
      <c r="K20" s="856"/>
    </row>
    <row r="21" spans="1:11" s="432" customFormat="1" ht="17.25" customHeight="1" x14ac:dyDescent="0.25">
      <c r="A21" s="754" t="s">
        <v>544</v>
      </c>
      <c r="B21" s="754"/>
      <c r="C21" s="748" t="s">
        <v>1099</v>
      </c>
      <c r="D21" s="876">
        <v>1537700</v>
      </c>
      <c r="E21" s="902"/>
      <c r="F21" s="903"/>
      <c r="G21" s="903"/>
      <c r="H21" s="904"/>
      <c r="I21" s="753">
        <f t="shared" si="0"/>
        <v>1537700</v>
      </c>
      <c r="K21" s="856"/>
    </row>
    <row r="22" spans="1:11" s="432" customFormat="1" ht="17.25" customHeight="1" x14ac:dyDescent="0.25">
      <c r="A22" s="754" t="s">
        <v>545</v>
      </c>
      <c r="B22" s="754"/>
      <c r="C22" s="748" t="s">
        <v>1100</v>
      </c>
      <c r="D22" s="876">
        <v>1364400</v>
      </c>
      <c r="E22" s="902"/>
      <c r="F22" s="903"/>
      <c r="G22" s="903"/>
      <c r="H22" s="904"/>
      <c r="I22" s="753">
        <f t="shared" si="0"/>
        <v>1364400</v>
      </c>
      <c r="K22" s="856"/>
    </row>
    <row r="23" spans="1:11" s="432" customFormat="1" ht="17.25" customHeight="1" x14ac:dyDescent="0.25">
      <c r="A23" s="754" t="s">
        <v>546</v>
      </c>
      <c r="B23" s="754"/>
      <c r="C23" s="748" t="s">
        <v>1101</v>
      </c>
      <c r="D23" s="876">
        <v>1329600</v>
      </c>
      <c r="E23" s="902"/>
      <c r="F23" s="903"/>
      <c r="G23" s="903"/>
      <c r="H23" s="904"/>
      <c r="I23" s="753">
        <f t="shared" si="0"/>
        <v>1329600</v>
      </c>
      <c r="K23" s="856"/>
    </row>
    <row r="24" spans="1:11" s="432" customFormat="1" ht="17.25" customHeight="1" x14ac:dyDescent="0.25">
      <c r="A24" s="754" t="s">
        <v>547</v>
      </c>
      <c r="B24" s="754"/>
      <c r="C24" s="748" t="s">
        <v>1102</v>
      </c>
      <c r="D24" s="876">
        <v>1724600</v>
      </c>
      <c r="E24" s="902"/>
      <c r="F24" s="903"/>
      <c r="G24" s="903"/>
      <c r="H24" s="904"/>
      <c r="I24" s="753">
        <f t="shared" si="0"/>
        <v>1724600</v>
      </c>
      <c r="K24" s="856"/>
    </row>
    <row r="25" spans="1:11" s="749" customFormat="1" ht="17.25" customHeight="1" x14ac:dyDescent="0.35">
      <c r="A25" s="754" t="s">
        <v>548</v>
      </c>
      <c r="B25" s="754"/>
      <c r="C25" s="748" t="s">
        <v>1103</v>
      </c>
      <c r="D25" s="876">
        <v>988400</v>
      </c>
      <c r="E25" s="902"/>
      <c r="F25" s="903"/>
      <c r="G25" s="903"/>
      <c r="H25" s="904"/>
      <c r="I25" s="753">
        <f t="shared" si="0"/>
        <v>988400</v>
      </c>
      <c r="K25" s="857"/>
    </row>
    <row r="26" spans="1:11" s="749" customFormat="1" ht="17.25" customHeight="1" x14ac:dyDescent="0.35">
      <c r="A26" s="754" t="s">
        <v>549</v>
      </c>
      <c r="B26" s="754"/>
      <c r="C26" s="748" t="s">
        <v>1104</v>
      </c>
      <c r="D26" s="876">
        <v>1470300</v>
      </c>
      <c r="E26" s="902"/>
      <c r="F26" s="903"/>
      <c r="G26" s="903"/>
      <c r="H26" s="904"/>
      <c r="I26" s="753">
        <f t="shared" si="0"/>
        <v>1470300</v>
      </c>
      <c r="K26" s="857"/>
    </row>
    <row r="27" spans="1:11" s="432" customFormat="1" ht="17.25" customHeight="1" x14ac:dyDescent="0.25">
      <c r="A27" s="754" t="s">
        <v>550</v>
      </c>
      <c r="B27" s="754"/>
      <c r="C27" s="748" t="s">
        <v>1105</v>
      </c>
      <c r="D27" s="876">
        <v>1849600</v>
      </c>
      <c r="E27" s="902"/>
      <c r="F27" s="903"/>
      <c r="G27" s="903"/>
      <c r="H27" s="904"/>
      <c r="I27" s="753">
        <f t="shared" si="0"/>
        <v>1849600</v>
      </c>
      <c r="K27" s="856"/>
    </row>
    <row r="28" spans="1:11" s="750" customFormat="1" ht="17.25" customHeight="1" x14ac:dyDescent="0.3">
      <c r="A28" s="754" t="s">
        <v>551</v>
      </c>
      <c r="B28" s="754"/>
      <c r="C28" s="748" t="s">
        <v>1106</v>
      </c>
      <c r="D28" s="876">
        <v>1184900</v>
      </c>
      <c r="E28" s="902"/>
      <c r="F28" s="903"/>
      <c r="G28" s="903"/>
      <c r="H28" s="904"/>
      <c r="I28" s="753">
        <f t="shared" si="0"/>
        <v>1184900</v>
      </c>
      <c r="K28" s="858"/>
    </row>
    <row r="29" spans="1:11" s="432" customFormat="1" ht="17.25" customHeight="1" x14ac:dyDescent="0.25">
      <c r="A29" s="754" t="s">
        <v>552</v>
      </c>
      <c r="B29" s="754"/>
      <c r="C29" s="748" t="s">
        <v>1107</v>
      </c>
      <c r="D29" s="876">
        <v>591300</v>
      </c>
      <c r="E29" s="902"/>
      <c r="F29" s="903"/>
      <c r="G29" s="903"/>
      <c r="H29" s="904"/>
      <c r="I29" s="753">
        <f t="shared" si="0"/>
        <v>591300</v>
      </c>
      <c r="K29" s="856"/>
    </row>
    <row r="30" spans="1:11" s="432" customFormat="1" ht="17.25" customHeight="1" x14ac:dyDescent="0.25">
      <c r="A30" s="754" t="s">
        <v>553</v>
      </c>
      <c r="B30" s="754"/>
      <c r="C30" s="748" t="s">
        <v>1108</v>
      </c>
      <c r="D30" s="876">
        <v>1303800</v>
      </c>
      <c r="E30" s="902"/>
      <c r="F30" s="903"/>
      <c r="G30" s="903"/>
      <c r="H30" s="904"/>
      <c r="I30" s="753">
        <f t="shared" si="0"/>
        <v>1303800</v>
      </c>
      <c r="K30" s="856"/>
    </row>
    <row r="31" spans="1:11" s="432" customFormat="1" ht="17.25" customHeight="1" x14ac:dyDescent="0.25">
      <c r="A31" s="754" t="s">
        <v>554</v>
      </c>
      <c r="B31" s="754"/>
      <c r="C31" s="748" t="s">
        <v>1109</v>
      </c>
      <c r="D31" s="876">
        <v>1181500</v>
      </c>
      <c r="E31" s="902"/>
      <c r="F31" s="903"/>
      <c r="G31" s="903"/>
      <c r="H31" s="904"/>
      <c r="I31" s="753">
        <f t="shared" si="0"/>
        <v>1181500</v>
      </c>
      <c r="K31" s="856"/>
    </row>
    <row r="32" spans="1:11" s="432" customFormat="1" ht="17.25" customHeight="1" x14ac:dyDescent="0.25">
      <c r="A32" s="754" t="s">
        <v>555</v>
      </c>
      <c r="B32" s="754"/>
      <c r="C32" s="748" t="s">
        <v>1110</v>
      </c>
      <c r="D32" s="876">
        <v>761100</v>
      </c>
      <c r="E32" s="902"/>
      <c r="F32" s="903"/>
      <c r="G32" s="903"/>
      <c r="H32" s="904"/>
      <c r="I32" s="753">
        <f t="shared" si="0"/>
        <v>761100</v>
      </c>
      <c r="K32" s="856"/>
    </row>
    <row r="33" spans="1:11" s="432" customFormat="1" ht="17.25" customHeight="1" x14ac:dyDescent="0.25">
      <c r="A33" s="754" t="s">
        <v>556</v>
      </c>
      <c r="B33" s="754"/>
      <c r="C33" s="748" t="s">
        <v>1111</v>
      </c>
      <c r="D33" s="876">
        <v>334700</v>
      </c>
      <c r="E33" s="902"/>
      <c r="F33" s="903"/>
      <c r="G33" s="903"/>
      <c r="H33" s="904"/>
      <c r="I33" s="753">
        <f t="shared" si="0"/>
        <v>334700</v>
      </c>
      <c r="K33" s="856"/>
    </row>
    <row r="34" spans="1:11" s="749" customFormat="1" ht="17.25" customHeight="1" x14ac:dyDescent="0.35">
      <c r="A34" s="754" t="s">
        <v>557</v>
      </c>
      <c r="B34" s="754"/>
      <c r="C34" s="748" t="s">
        <v>1112</v>
      </c>
      <c r="D34" s="876">
        <v>1103000</v>
      </c>
      <c r="E34" s="902"/>
      <c r="F34" s="903"/>
      <c r="G34" s="903"/>
      <c r="H34" s="904"/>
      <c r="I34" s="753">
        <f t="shared" si="0"/>
        <v>1103000</v>
      </c>
      <c r="K34" s="857"/>
    </row>
    <row r="35" spans="1:11" s="432" customFormat="1" ht="17.25" customHeight="1" x14ac:dyDescent="0.25">
      <c r="A35" s="754" t="s">
        <v>558</v>
      </c>
      <c r="B35" s="754"/>
      <c r="C35" s="748" t="s">
        <v>1113</v>
      </c>
      <c r="D35" s="876">
        <v>729500</v>
      </c>
      <c r="E35" s="902"/>
      <c r="F35" s="903"/>
      <c r="G35" s="903"/>
      <c r="H35" s="904"/>
      <c r="I35" s="753">
        <f t="shared" si="0"/>
        <v>729500</v>
      </c>
      <c r="K35" s="856"/>
    </row>
    <row r="36" spans="1:11" s="432" customFormat="1" ht="17.25" customHeight="1" x14ac:dyDescent="0.25">
      <c r="A36" s="754" t="s">
        <v>559</v>
      </c>
      <c r="B36" s="754"/>
      <c r="C36" s="748" t="s">
        <v>1114</v>
      </c>
      <c r="D36" s="876">
        <v>1125800</v>
      </c>
      <c r="E36" s="902"/>
      <c r="F36" s="903"/>
      <c r="G36" s="903"/>
      <c r="H36" s="904"/>
      <c r="I36" s="753">
        <f t="shared" si="0"/>
        <v>1125800</v>
      </c>
      <c r="K36" s="856"/>
    </row>
    <row r="37" spans="1:11" s="432" customFormat="1" ht="17.25" customHeight="1" x14ac:dyDescent="0.25">
      <c r="A37" s="754" t="s">
        <v>560</v>
      </c>
      <c r="B37" s="754"/>
      <c r="C37" s="748" t="s">
        <v>1115</v>
      </c>
      <c r="D37" s="876">
        <v>573700</v>
      </c>
      <c r="E37" s="902"/>
      <c r="F37" s="903"/>
      <c r="G37" s="903"/>
      <c r="H37" s="904"/>
      <c r="I37" s="753">
        <f t="shared" si="0"/>
        <v>573700</v>
      </c>
      <c r="K37" s="856"/>
    </row>
    <row r="38" spans="1:11" s="432" customFormat="1" ht="17.25" customHeight="1" x14ac:dyDescent="0.25">
      <c r="A38" s="754" t="s">
        <v>561</v>
      </c>
      <c r="B38" s="754"/>
      <c r="C38" s="748" t="s">
        <v>1116</v>
      </c>
      <c r="D38" s="876">
        <v>613800</v>
      </c>
      <c r="E38" s="902"/>
      <c r="F38" s="903"/>
      <c r="G38" s="903"/>
      <c r="H38" s="904"/>
      <c r="I38" s="753">
        <f t="shared" si="0"/>
        <v>613800</v>
      </c>
      <c r="K38" s="856"/>
    </row>
    <row r="39" spans="1:11" s="432" customFormat="1" ht="17.25" customHeight="1" x14ac:dyDescent="0.25">
      <c r="A39" s="754" t="s">
        <v>562</v>
      </c>
      <c r="B39" s="754"/>
      <c r="C39" s="748" t="s">
        <v>1117</v>
      </c>
      <c r="D39" s="876">
        <v>2029400</v>
      </c>
      <c r="E39" s="902"/>
      <c r="F39" s="903"/>
      <c r="G39" s="903"/>
      <c r="H39" s="904"/>
      <c r="I39" s="753">
        <f t="shared" si="0"/>
        <v>2029400</v>
      </c>
      <c r="K39" s="856"/>
    </row>
    <row r="40" spans="1:11" s="432" customFormat="1" ht="17.25" customHeight="1" x14ac:dyDescent="0.25">
      <c r="A40" s="754" t="s">
        <v>563</v>
      </c>
      <c r="B40" s="754"/>
      <c r="C40" s="748" t="s">
        <v>1118</v>
      </c>
      <c r="D40" s="876">
        <v>2008100</v>
      </c>
      <c r="E40" s="902"/>
      <c r="F40" s="903"/>
      <c r="G40" s="903"/>
      <c r="H40" s="904"/>
      <c r="I40" s="753">
        <f t="shared" si="0"/>
        <v>2008100</v>
      </c>
      <c r="K40" s="856"/>
    </row>
    <row r="41" spans="1:11" s="432" customFormat="1" ht="17.25" customHeight="1" x14ac:dyDescent="0.25">
      <c r="A41" s="754" t="s">
        <v>564</v>
      </c>
      <c r="B41" s="754"/>
      <c r="C41" s="748" t="s">
        <v>1119</v>
      </c>
      <c r="D41" s="876">
        <v>1289600</v>
      </c>
      <c r="E41" s="902"/>
      <c r="F41" s="903"/>
      <c r="G41" s="903"/>
      <c r="H41" s="904"/>
      <c r="I41" s="753">
        <f t="shared" si="0"/>
        <v>1289600</v>
      </c>
      <c r="K41" s="856"/>
    </row>
    <row r="42" spans="1:11" s="432" customFormat="1" ht="17.25" customHeight="1" x14ac:dyDescent="0.25">
      <c r="A42" s="754" t="s">
        <v>565</v>
      </c>
      <c r="B42" s="754"/>
      <c r="C42" s="748" t="s">
        <v>1120</v>
      </c>
      <c r="D42" s="876">
        <v>1072500</v>
      </c>
      <c r="E42" s="902"/>
      <c r="F42" s="903"/>
      <c r="G42" s="903"/>
      <c r="H42" s="904"/>
      <c r="I42" s="753">
        <f t="shared" si="0"/>
        <v>1072500</v>
      </c>
      <c r="K42" s="856"/>
    </row>
    <row r="43" spans="1:11" s="432" customFormat="1" ht="17.25" customHeight="1" x14ac:dyDescent="0.25">
      <c r="A43" s="754" t="s">
        <v>566</v>
      </c>
      <c r="B43" s="754"/>
      <c r="C43" s="748" t="s">
        <v>1121</v>
      </c>
      <c r="D43" s="876">
        <v>1374500</v>
      </c>
      <c r="E43" s="902"/>
      <c r="F43" s="903"/>
      <c r="G43" s="903"/>
      <c r="H43" s="904"/>
      <c r="I43" s="753">
        <f t="shared" si="0"/>
        <v>1374500</v>
      </c>
      <c r="K43" s="856"/>
    </row>
    <row r="44" spans="1:11" s="432" customFormat="1" ht="17.25" customHeight="1" x14ac:dyDescent="0.25">
      <c r="A44" s="754" t="s">
        <v>567</v>
      </c>
      <c r="B44" s="754"/>
      <c r="C44" s="748" t="s">
        <v>1122</v>
      </c>
      <c r="D44" s="876">
        <v>2642100</v>
      </c>
      <c r="E44" s="902"/>
      <c r="F44" s="903"/>
      <c r="G44" s="903"/>
      <c r="H44" s="904"/>
      <c r="I44" s="753">
        <f t="shared" si="0"/>
        <v>2642100</v>
      </c>
      <c r="K44" s="856"/>
    </row>
    <row r="45" spans="1:11" s="432" customFormat="1" ht="17.25" customHeight="1" x14ac:dyDescent="0.25">
      <c r="A45" s="754" t="s">
        <v>568</v>
      </c>
      <c r="B45" s="754"/>
      <c r="C45" s="748" t="s">
        <v>1123</v>
      </c>
      <c r="D45" s="876">
        <v>1399400</v>
      </c>
      <c r="E45" s="902"/>
      <c r="F45" s="903"/>
      <c r="G45" s="903"/>
      <c r="H45" s="904"/>
      <c r="I45" s="753">
        <f t="shared" si="0"/>
        <v>1399400</v>
      </c>
      <c r="K45" s="856"/>
    </row>
    <row r="46" spans="1:11" s="432" customFormat="1" ht="17.25" customHeight="1" x14ac:dyDescent="0.25">
      <c r="A46" s="754" t="s">
        <v>569</v>
      </c>
      <c r="B46" s="754"/>
      <c r="C46" s="748" t="s">
        <v>1124</v>
      </c>
      <c r="D46" s="876">
        <v>1575200</v>
      </c>
      <c r="E46" s="902"/>
      <c r="F46" s="903"/>
      <c r="G46" s="903"/>
      <c r="H46" s="904"/>
      <c r="I46" s="753">
        <f t="shared" si="0"/>
        <v>1575200</v>
      </c>
      <c r="K46" s="856"/>
    </row>
    <row r="47" spans="1:11" s="432" customFormat="1" ht="17.25" customHeight="1" x14ac:dyDescent="0.25">
      <c r="A47" s="754" t="s">
        <v>570</v>
      </c>
      <c r="B47" s="754"/>
      <c r="C47" s="748" t="s">
        <v>1125</v>
      </c>
      <c r="D47" s="876">
        <v>1992500</v>
      </c>
      <c r="E47" s="902"/>
      <c r="F47" s="903"/>
      <c r="G47" s="903"/>
      <c r="H47" s="904"/>
      <c r="I47" s="753">
        <f t="shared" si="0"/>
        <v>1992500</v>
      </c>
      <c r="K47" s="856"/>
    </row>
    <row r="48" spans="1:11" s="432" customFormat="1" ht="17.25" customHeight="1" x14ac:dyDescent="0.25">
      <c r="A48" s="754" t="s">
        <v>571</v>
      </c>
      <c r="B48" s="754"/>
      <c r="C48" s="748" t="s">
        <v>1126</v>
      </c>
      <c r="D48" s="876">
        <v>1383000</v>
      </c>
      <c r="E48" s="902"/>
      <c r="F48" s="903"/>
      <c r="G48" s="903"/>
      <c r="H48" s="904"/>
      <c r="I48" s="753">
        <f t="shared" si="0"/>
        <v>1383000</v>
      </c>
      <c r="K48" s="856"/>
    </row>
    <row r="49" spans="1:11" s="432" customFormat="1" ht="17.25" customHeight="1" x14ac:dyDescent="0.25">
      <c r="A49" s="754" t="s">
        <v>572</v>
      </c>
      <c r="B49" s="754"/>
      <c r="C49" s="748" t="s">
        <v>1127</v>
      </c>
      <c r="D49" s="876">
        <v>378900</v>
      </c>
      <c r="E49" s="902"/>
      <c r="F49" s="903"/>
      <c r="G49" s="903"/>
      <c r="H49" s="904"/>
      <c r="I49" s="753">
        <f t="shared" si="0"/>
        <v>378900</v>
      </c>
      <c r="K49" s="856"/>
    </row>
    <row r="50" spans="1:11" s="432" customFormat="1" ht="17.25" customHeight="1" x14ac:dyDescent="0.25">
      <c r="A50" s="754" t="s">
        <v>781</v>
      </c>
      <c r="B50" s="754"/>
      <c r="C50" s="748" t="s">
        <v>1128</v>
      </c>
      <c r="D50" s="876">
        <v>1032400</v>
      </c>
      <c r="E50" s="902"/>
      <c r="F50" s="903"/>
      <c r="G50" s="903"/>
      <c r="H50" s="904"/>
      <c r="I50" s="753">
        <f t="shared" si="0"/>
        <v>1032400</v>
      </c>
      <c r="K50" s="856"/>
    </row>
    <row r="51" spans="1:11" s="432" customFormat="1" ht="17.25" customHeight="1" x14ac:dyDescent="0.25">
      <c r="A51" s="754" t="s">
        <v>782</v>
      </c>
      <c r="B51" s="754"/>
      <c r="C51" s="748" t="s">
        <v>1129</v>
      </c>
      <c r="D51" s="876">
        <v>1036600</v>
      </c>
      <c r="E51" s="902"/>
      <c r="F51" s="903"/>
      <c r="G51" s="903"/>
      <c r="H51" s="904"/>
      <c r="I51" s="753">
        <f t="shared" si="0"/>
        <v>1036600</v>
      </c>
      <c r="K51" s="856"/>
    </row>
    <row r="52" spans="1:11" s="432" customFormat="1" ht="17.25" customHeight="1" x14ac:dyDescent="0.25">
      <c r="A52" s="754" t="s">
        <v>783</v>
      </c>
      <c r="B52" s="754"/>
      <c r="C52" s="748" t="s">
        <v>1130</v>
      </c>
      <c r="D52" s="876">
        <v>1384400</v>
      </c>
      <c r="E52" s="902"/>
      <c r="F52" s="903"/>
      <c r="G52" s="903"/>
      <c r="H52" s="904"/>
      <c r="I52" s="753">
        <f t="shared" si="0"/>
        <v>1384400</v>
      </c>
      <c r="K52" s="856"/>
    </row>
    <row r="53" spans="1:11" s="432" customFormat="1" ht="17.25" customHeight="1" x14ac:dyDescent="0.25">
      <c r="A53" s="754" t="s">
        <v>784</v>
      </c>
      <c r="B53" s="754"/>
      <c r="C53" s="748" t="s">
        <v>1131</v>
      </c>
      <c r="D53" s="876">
        <v>1173700</v>
      </c>
      <c r="E53" s="902"/>
      <c r="F53" s="903"/>
      <c r="G53" s="903"/>
      <c r="H53" s="904"/>
      <c r="I53" s="753">
        <f t="shared" si="0"/>
        <v>1173700</v>
      </c>
      <c r="K53" s="856"/>
    </row>
    <row r="54" spans="1:11" s="432" customFormat="1" ht="17.25" customHeight="1" x14ac:dyDescent="0.25">
      <c r="A54" s="754" t="s">
        <v>785</v>
      </c>
      <c r="B54" s="754"/>
      <c r="C54" s="748" t="s">
        <v>1132</v>
      </c>
      <c r="D54" s="876">
        <v>1681400</v>
      </c>
      <c r="E54" s="902"/>
      <c r="F54" s="903"/>
      <c r="G54" s="903"/>
      <c r="H54" s="904"/>
      <c r="I54" s="753">
        <f t="shared" si="0"/>
        <v>1681400</v>
      </c>
      <c r="K54" s="856"/>
    </row>
    <row r="55" spans="1:11" s="432" customFormat="1" ht="17.25" customHeight="1" x14ac:dyDescent="0.25">
      <c r="A55" s="754" t="s">
        <v>786</v>
      </c>
      <c r="B55" s="754"/>
      <c r="C55" s="748" t="s">
        <v>1133</v>
      </c>
      <c r="D55" s="876">
        <v>941100</v>
      </c>
      <c r="E55" s="902"/>
      <c r="F55" s="903"/>
      <c r="G55" s="903"/>
      <c r="H55" s="904"/>
      <c r="I55" s="753">
        <f t="shared" si="0"/>
        <v>941100</v>
      </c>
      <c r="K55" s="856"/>
    </row>
    <row r="56" spans="1:11" s="432" customFormat="1" ht="17.25" customHeight="1" x14ac:dyDescent="0.25">
      <c r="A56" s="754" t="s">
        <v>915</v>
      </c>
      <c r="B56" s="754"/>
      <c r="C56" s="748" t="s">
        <v>1134</v>
      </c>
      <c r="D56" s="876">
        <v>16574500</v>
      </c>
      <c r="E56" s="902"/>
      <c r="F56" s="903"/>
      <c r="G56" s="903"/>
      <c r="H56" s="904"/>
      <c r="I56" s="753">
        <f t="shared" si="0"/>
        <v>16574500</v>
      </c>
      <c r="K56" s="856"/>
    </row>
    <row r="57" spans="1:11" s="432" customFormat="1" ht="18.75" x14ac:dyDescent="0.25">
      <c r="A57" s="754" t="s">
        <v>916</v>
      </c>
      <c r="B57" s="754"/>
      <c r="C57" s="748" t="s">
        <v>1135</v>
      </c>
      <c r="D57" s="876">
        <v>4057400</v>
      </c>
      <c r="E57" s="902"/>
      <c r="F57" s="903"/>
      <c r="G57" s="903"/>
      <c r="H57" s="904"/>
      <c r="I57" s="753">
        <f t="shared" si="0"/>
        <v>4057400</v>
      </c>
      <c r="K57" s="856"/>
    </row>
    <row r="58" spans="1:11" s="432" customFormat="1" ht="17.25" customHeight="1" x14ac:dyDescent="0.25">
      <c r="A58" s="754" t="s">
        <v>1136</v>
      </c>
      <c r="B58" s="754"/>
      <c r="C58" s="748" t="s">
        <v>1137</v>
      </c>
      <c r="D58" s="876">
        <v>800700</v>
      </c>
      <c r="E58" s="902"/>
      <c r="F58" s="903"/>
      <c r="G58" s="903"/>
      <c r="H58" s="904"/>
      <c r="I58" s="753">
        <f t="shared" si="0"/>
        <v>800700</v>
      </c>
      <c r="K58" s="856"/>
    </row>
    <row r="59" spans="1:11" s="432" customFormat="1" ht="17.25" customHeight="1" x14ac:dyDescent="0.25">
      <c r="A59" s="754" t="s">
        <v>1138</v>
      </c>
      <c r="B59" s="754"/>
      <c r="C59" s="748" t="s">
        <v>1139</v>
      </c>
      <c r="D59" s="876">
        <v>683600</v>
      </c>
      <c r="E59" s="902"/>
      <c r="F59" s="903"/>
      <c r="G59" s="903"/>
      <c r="H59" s="904"/>
      <c r="I59" s="753">
        <f t="shared" si="0"/>
        <v>683600</v>
      </c>
      <c r="K59" s="856"/>
    </row>
    <row r="60" spans="1:11" s="432" customFormat="1" ht="17.25" customHeight="1" x14ac:dyDescent="0.25">
      <c r="A60" s="754" t="s">
        <v>1140</v>
      </c>
      <c r="B60" s="754"/>
      <c r="C60" s="748" t="s">
        <v>1141</v>
      </c>
      <c r="D60" s="876">
        <v>1110700</v>
      </c>
      <c r="E60" s="902"/>
      <c r="F60" s="903"/>
      <c r="G60" s="903"/>
      <c r="H60" s="904"/>
      <c r="I60" s="753">
        <f t="shared" si="0"/>
        <v>1110700</v>
      </c>
      <c r="K60" s="856"/>
    </row>
    <row r="61" spans="1:11" s="432" customFormat="1" ht="17.25" customHeight="1" x14ac:dyDescent="0.25">
      <c r="A61" s="754" t="s">
        <v>1142</v>
      </c>
      <c r="B61" s="754"/>
      <c r="C61" s="748" t="s">
        <v>1143</v>
      </c>
      <c r="D61" s="876">
        <v>1742400</v>
      </c>
      <c r="E61" s="902"/>
      <c r="F61" s="903"/>
      <c r="G61" s="903"/>
      <c r="H61" s="904"/>
      <c r="I61" s="753">
        <f t="shared" si="0"/>
        <v>1742400</v>
      </c>
      <c r="K61" s="856"/>
    </row>
    <row r="62" spans="1:11" s="432" customFormat="1" ht="17.25" customHeight="1" x14ac:dyDescent="0.25">
      <c r="A62" s="754" t="s">
        <v>1144</v>
      </c>
      <c r="B62" s="754"/>
      <c r="C62" s="748" t="s">
        <v>1145</v>
      </c>
      <c r="D62" s="876">
        <v>5052100</v>
      </c>
      <c r="E62" s="902"/>
      <c r="F62" s="903"/>
      <c r="G62" s="903"/>
      <c r="H62" s="904"/>
      <c r="I62" s="753">
        <f t="shared" si="0"/>
        <v>5052100</v>
      </c>
      <c r="K62" s="856"/>
    </row>
    <row r="63" spans="1:11" s="432" customFormat="1" ht="17.25" customHeight="1" x14ac:dyDescent="0.25">
      <c r="A63" s="754" t="s">
        <v>1146</v>
      </c>
      <c r="B63" s="754"/>
      <c r="C63" s="748" t="s">
        <v>1147</v>
      </c>
      <c r="D63" s="876">
        <v>1228100</v>
      </c>
      <c r="E63" s="902"/>
      <c r="F63" s="903"/>
      <c r="G63" s="903"/>
      <c r="H63" s="904"/>
      <c r="I63" s="753">
        <f t="shared" si="0"/>
        <v>1228100</v>
      </c>
      <c r="K63" s="856"/>
    </row>
    <row r="64" spans="1:11" s="432" customFormat="1" ht="17.25" customHeight="1" x14ac:dyDescent="0.25">
      <c r="A64" s="754" t="s">
        <v>1148</v>
      </c>
      <c r="B64" s="754"/>
      <c r="C64" s="748" t="s">
        <v>1149</v>
      </c>
      <c r="D64" s="876">
        <v>907900</v>
      </c>
      <c r="E64" s="902"/>
      <c r="F64" s="903"/>
      <c r="G64" s="903"/>
      <c r="H64" s="904"/>
      <c r="I64" s="753">
        <f t="shared" si="0"/>
        <v>907900</v>
      </c>
      <c r="K64" s="856"/>
    </row>
    <row r="65" spans="1:11" s="432" customFormat="1" ht="17.25" customHeight="1" x14ac:dyDescent="0.25">
      <c r="A65" s="754" t="s">
        <v>1150</v>
      </c>
      <c r="B65" s="754"/>
      <c r="C65" s="748" t="s">
        <v>1151</v>
      </c>
      <c r="D65" s="876">
        <v>900100</v>
      </c>
      <c r="E65" s="902"/>
      <c r="F65" s="903"/>
      <c r="G65" s="903"/>
      <c r="H65" s="904"/>
      <c r="I65" s="753">
        <f t="shared" si="0"/>
        <v>900100</v>
      </c>
      <c r="K65" s="856"/>
    </row>
    <row r="66" spans="1:11" s="432" customFormat="1" ht="17.25" customHeight="1" x14ac:dyDescent="0.25">
      <c r="A66" s="754" t="s">
        <v>1152</v>
      </c>
      <c r="B66" s="754"/>
      <c r="C66" s="748" t="s">
        <v>1153</v>
      </c>
      <c r="D66" s="876">
        <v>590800</v>
      </c>
      <c r="E66" s="902"/>
      <c r="F66" s="903"/>
      <c r="G66" s="903"/>
      <c r="H66" s="904"/>
      <c r="I66" s="753">
        <f t="shared" si="0"/>
        <v>590800</v>
      </c>
      <c r="K66" s="856"/>
    </row>
    <row r="67" spans="1:11" s="432" customFormat="1" ht="17.25" customHeight="1" x14ac:dyDescent="0.25">
      <c r="A67" s="754" t="s">
        <v>1154</v>
      </c>
      <c r="B67" s="754"/>
      <c r="C67" s="748" t="s">
        <v>1155</v>
      </c>
      <c r="D67" s="876">
        <v>4763300</v>
      </c>
      <c r="E67" s="902"/>
      <c r="F67" s="903"/>
      <c r="G67" s="903"/>
      <c r="H67" s="904"/>
      <c r="I67" s="753">
        <f t="shared" si="0"/>
        <v>4763300</v>
      </c>
      <c r="K67" s="856"/>
    </row>
    <row r="68" spans="1:11" s="432" customFormat="1" ht="17.25" customHeight="1" x14ac:dyDescent="0.25">
      <c r="A68" s="754" t="s">
        <v>1156</v>
      </c>
      <c r="B68" s="754"/>
      <c r="C68" s="748" t="s">
        <v>1157</v>
      </c>
      <c r="D68" s="876">
        <v>2721300</v>
      </c>
      <c r="E68" s="902"/>
      <c r="F68" s="903"/>
      <c r="G68" s="903"/>
      <c r="H68" s="904"/>
      <c r="I68" s="753">
        <f t="shared" si="0"/>
        <v>2721300</v>
      </c>
      <c r="K68" s="856"/>
    </row>
    <row r="69" spans="1:11" s="432" customFormat="1" ht="17.25" customHeight="1" x14ac:dyDescent="0.25">
      <c r="A69" s="754" t="s">
        <v>1158</v>
      </c>
      <c r="B69" s="754"/>
      <c r="C69" s="748" t="s">
        <v>1159</v>
      </c>
      <c r="D69" s="876">
        <v>1562200</v>
      </c>
      <c r="E69" s="902"/>
      <c r="F69" s="903"/>
      <c r="G69" s="903"/>
      <c r="H69" s="904"/>
      <c r="I69" s="753">
        <f t="shared" si="0"/>
        <v>1562200</v>
      </c>
      <c r="K69" s="856"/>
    </row>
    <row r="70" spans="1:11" s="432" customFormat="1" ht="17.25" customHeight="1" x14ac:dyDescent="0.25">
      <c r="A70" s="754" t="s">
        <v>1160</v>
      </c>
      <c r="B70" s="754"/>
      <c r="C70" s="748" t="s">
        <v>1161</v>
      </c>
      <c r="D70" s="876">
        <v>1848700</v>
      </c>
      <c r="E70" s="902"/>
      <c r="F70" s="903"/>
      <c r="G70" s="903"/>
      <c r="H70" s="904"/>
      <c r="I70" s="753">
        <f t="shared" si="0"/>
        <v>1848700</v>
      </c>
      <c r="K70" s="856"/>
    </row>
    <row r="71" spans="1:11" s="432" customFormat="1" ht="17.25" customHeight="1" x14ac:dyDescent="0.25">
      <c r="A71" s="754" t="s">
        <v>1162</v>
      </c>
      <c r="B71" s="754"/>
      <c r="C71" s="748" t="s">
        <v>1163</v>
      </c>
      <c r="D71" s="876">
        <v>1646700</v>
      </c>
      <c r="E71" s="902"/>
      <c r="F71" s="903"/>
      <c r="G71" s="903"/>
      <c r="H71" s="904"/>
      <c r="I71" s="753">
        <f t="shared" si="0"/>
        <v>1646700</v>
      </c>
      <c r="K71" s="856"/>
    </row>
    <row r="72" spans="1:11" s="432" customFormat="1" ht="17.25" customHeight="1" x14ac:dyDescent="0.25">
      <c r="A72" s="754" t="s">
        <v>1164</v>
      </c>
      <c r="B72" s="754"/>
      <c r="C72" s="748" t="s">
        <v>1165</v>
      </c>
      <c r="D72" s="876">
        <v>1880400</v>
      </c>
      <c r="E72" s="902"/>
      <c r="F72" s="903"/>
      <c r="G72" s="903"/>
      <c r="H72" s="904"/>
      <c r="I72" s="753">
        <f t="shared" ref="I72:I135" si="1">SUM(D72:H72)</f>
        <v>1880400</v>
      </c>
      <c r="K72" s="856"/>
    </row>
    <row r="73" spans="1:11" s="432" customFormat="1" ht="17.25" customHeight="1" x14ac:dyDescent="0.25">
      <c r="A73" s="754" t="s">
        <v>1166</v>
      </c>
      <c r="B73" s="754"/>
      <c r="C73" s="748" t="s">
        <v>1167</v>
      </c>
      <c r="D73" s="876">
        <v>1284000</v>
      </c>
      <c r="E73" s="902"/>
      <c r="F73" s="903"/>
      <c r="G73" s="903"/>
      <c r="H73" s="904"/>
      <c r="I73" s="753">
        <f t="shared" si="1"/>
        <v>1284000</v>
      </c>
      <c r="K73" s="856"/>
    </row>
    <row r="74" spans="1:11" s="432" customFormat="1" ht="17.25" customHeight="1" x14ac:dyDescent="0.25">
      <c r="A74" s="1184" t="s">
        <v>308</v>
      </c>
      <c r="B74" s="1187">
        <v>9770</v>
      </c>
      <c r="C74" s="1190" t="s">
        <v>310</v>
      </c>
      <c r="D74" s="879">
        <f>SUM(D78:D144)</f>
        <v>2316800</v>
      </c>
      <c r="E74" s="1193"/>
      <c r="F74" s="1194"/>
      <c r="G74" s="1194"/>
      <c r="H74" s="1195"/>
      <c r="I74" s="753">
        <f t="shared" si="1"/>
        <v>2316800</v>
      </c>
      <c r="K74" s="856"/>
    </row>
    <row r="75" spans="1:11" s="432" customFormat="1" ht="17.25" hidden="1" customHeight="1" x14ac:dyDescent="0.25">
      <c r="A75" s="1185"/>
      <c r="B75" s="1188"/>
      <c r="C75" s="1191"/>
      <c r="D75" s="866"/>
      <c r="E75" s="1196"/>
      <c r="F75" s="1197"/>
      <c r="G75" s="1197"/>
      <c r="H75" s="1198"/>
      <c r="I75" s="753">
        <f t="shared" si="1"/>
        <v>0</v>
      </c>
      <c r="K75" s="856"/>
    </row>
    <row r="76" spans="1:11" s="432" customFormat="1" ht="17.25" hidden="1" customHeight="1" x14ac:dyDescent="0.25">
      <c r="A76" s="1185"/>
      <c r="B76" s="1188"/>
      <c r="C76" s="1191"/>
      <c r="D76" s="866"/>
      <c r="E76" s="1196"/>
      <c r="F76" s="1197"/>
      <c r="G76" s="1197"/>
      <c r="H76" s="1198"/>
      <c r="I76" s="753">
        <f t="shared" si="1"/>
        <v>0</v>
      </c>
      <c r="K76" s="856"/>
    </row>
    <row r="77" spans="1:11" s="432" customFormat="1" ht="17.25" hidden="1" customHeight="1" x14ac:dyDescent="0.25">
      <c r="A77" s="1186"/>
      <c r="B77" s="1189"/>
      <c r="C77" s="1192"/>
      <c r="D77" s="867"/>
      <c r="E77" s="1201"/>
      <c r="F77" s="1202"/>
      <c r="G77" s="1202"/>
      <c r="H77" s="1203"/>
      <c r="I77" s="753">
        <f t="shared" si="1"/>
        <v>0</v>
      </c>
      <c r="K77" s="856"/>
    </row>
    <row r="78" spans="1:11" s="432" customFormat="1" ht="17.25" hidden="1" customHeight="1" x14ac:dyDescent="0.25">
      <c r="A78" s="754" t="s">
        <v>531</v>
      </c>
      <c r="B78" s="754"/>
      <c r="C78" s="748" t="s">
        <v>1078</v>
      </c>
      <c r="D78" s="766"/>
      <c r="E78" s="1178"/>
      <c r="F78" s="1178"/>
      <c r="G78" s="1178"/>
      <c r="H78" s="1178"/>
      <c r="I78" s="753">
        <f t="shared" si="1"/>
        <v>0</v>
      </c>
      <c r="K78" s="856"/>
    </row>
    <row r="79" spans="1:11" s="432" customFormat="1" ht="17.25" hidden="1" customHeight="1" x14ac:dyDescent="0.25">
      <c r="A79" s="754" t="s">
        <v>532</v>
      </c>
      <c r="B79" s="754"/>
      <c r="C79" s="748" t="s">
        <v>1087</v>
      </c>
      <c r="D79" s="876"/>
      <c r="E79" s="1177"/>
      <c r="F79" s="1177"/>
      <c r="G79" s="1177"/>
      <c r="H79" s="1177"/>
      <c r="I79" s="753">
        <f t="shared" si="1"/>
        <v>0</v>
      </c>
      <c r="K79" s="856"/>
    </row>
    <row r="80" spans="1:11" s="432" customFormat="1" ht="17.25" hidden="1" customHeight="1" x14ac:dyDescent="0.25">
      <c r="A80" s="754" t="s">
        <v>533</v>
      </c>
      <c r="B80" s="754"/>
      <c r="C80" s="748" t="s">
        <v>1088</v>
      </c>
      <c r="D80" s="876"/>
      <c r="E80" s="1177"/>
      <c r="F80" s="1177"/>
      <c r="G80" s="1177"/>
      <c r="H80" s="1177"/>
      <c r="I80" s="753">
        <f t="shared" si="1"/>
        <v>0</v>
      </c>
      <c r="K80" s="856"/>
    </row>
    <row r="81" spans="1:11" s="432" customFormat="1" ht="17.25" hidden="1" customHeight="1" x14ac:dyDescent="0.25">
      <c r="A81" s="754" t="s">
        <v>534</v>
      </c>
      <c r="B81" s="754"/>
      <c r="C81" s="748" t="s">
        <v>1089</v>
      </c>
      <c r="D81" s="876"/>
      <c r="E81" s="1177"/>
      <c r="F81" s="1177"/>
      <c r="G81" s="1177"/>
      <c r="H81" s="1177"/>
      <c r="I81" s="753">
        <f t="shared" si="1"/>
        <v>0</v>
      </c>
      <c r="K81" s="856"/>
    </row>
    <row r="82" spans="1:11" s="432" customFormat="1" ht="17.25" hidden="1" customHeight="1" x14ac:dyDescent="0.25">
      <c r="A82" s="754" t="s">
        <v>535</v>
      </c>
      <c r="B82" s="754"/>
      <c r="C82" s="748" t="s">
        <v>1090</v>
      </c>
      <c r="D82" s="766"/>
      <c r="E82" s="1179"/>
      <c r="F82" s="1179"/>
      <c r="G82" s="1179"/>
      <c r="H82" s="1179"/>
      <c r="I82" s="753">
        <f t="shared" si="1"/>
        <v>0</v>
      </c>
      <c r="K82" s="856"/>
    </row>
    <row r="83" spans="1:11" s="432" customFormat="1" ht="17.25" hidden="1" customHeight="1" x14ac:dyDescent="0.25">
      <c r="A83" s="754" t="s">
        <v>536</v>
      </c>
      <c r="B83" s="754"/>
      <c r="C83" s="748" t="s">
        <v>1091</v>
      </c>
      <c r="D83" s="766"/>
      <c r="E83" s="1177"/>
      <c r="F83" s="1177"/>
      <c r="G83" s="1177"/>
      <c r="H83" s="1177"/>
      <c r="I83" s="753">
        <f t="shared" si="1"/>
        <v>0</v>
      </c>
      <c r="K83" s="856"/>
    </row>
    <row r="84" spans="1:11" s="432" customFormat="1" ht="17.25" hidden="1" customHeight="1" x14ac:dyDescent="0.25">
      <c r="A84" s="754" t="s">
        <v>537</v>
      </c>
      <c r="B84" s="754"/>
      <c r="C84" s="748" t="s">
        <v>1092</v>
      </c>
      <c r="D84" s="766"/>
      <c r="E84" s="1178"/>
      <c r="F84" s="1178"/>
      <c r="G84" s="1178"/>
      <c r="H84" s="1178"/>
      <c r="I84" s="753">
        <f t="shared" si="1"/>
        <v>0</v>
      </c>
      <c r="K84" s="856"/>
    </row>
    <row r="85" spans="1:11" s="432" customFormat="1" ht="17.25" hidden="1" customHeight="1" x14ac:dyDescent="0.25">
      <c r="A85" s="754" t="s">
        <v>538</v>
      </c>
      <c r="B85" s="754"/>
      <c r="C85" s="748" t="s">
        <v>1093</v>
      </c>
      <c r="D85" s="876"/>
      <c r="E85" s="1177"/>
      <c r="F85" s="1177"/>
      <c r="G85" s="1177"/>
      <c r="H85" s="1177"/>
      <c r="I85" s="753">
        <f t="shared" si="1"/>
        <v>0</v>
      </c>
      <c r="K85" s="856"/>
    </row>
    <row r="86" spans="1:11" s="432" customFormat="1" ht="17.25" hidden="1" customHeight="1" x14ac:dyDescent="0.25">
      <c r="A86" s="754" t="s">
        <v>539</v>
      </c>
      <c r="B86" s="754"/>
      <c r="C86" s="748" t="s">
        <v>1094</v>
      </c>
      <c r="D86" s="766"/>
      <c r="E86" s="1179"/>
      <c r="F86" s="1179"/>
      <c r="G86" s="1179"/>
      <c r="H86" s="1179"/>
      <c r="I86" s="753">
        <f t="shared" si="1"/>
        <v>0</v>
      </c>
      <c r="K86" s="856"/>
    </row>
    <row r="87" spans="1:11" s="432" customFormat="1" ht="17.25" hidden="1" customHeight="1" x14ac:dyDescent="0.25">
      <c r="A87" s="754" t="s">
        <v>540</v>
      </c>
      <c r="B87" s="754"/>
      <c r="C87" s="748" t="s">
        <v>1095</v>
      </c>
      <c r="D87" s="766"/>
      <c r="E87" s="1178"/>
      <c r="F87" s="1178"/>
      <c r="G87" s="1178"/>
      <c r="H87" s="1178"/>
      <c r="I87" s="753">
        <f t="shared" si="1"/>
        <v>0</v>
      </c>
      <c r="K87" s="856"/>
    </row>
    <row r="88" spans="1:11" s="432" customFormat="1" ht="17.25" hidden="1" customHeight="1" x14ac:dyDescent="0.25">
      <c r="A88" s="754" t="s">
        <v>541</v>
      </c>
      <c r="B88" s="754"/>
      <c r="C88" s="748" t="s">
        <v>1096</v>
      </c>
      <c r="D88" s="876"/>
      <c r="E88" s="1177"/>
      <c r="F88" s="1177"/>
      <c r="G88" s="1177"/>
      <c r="H88" s="1177"/>
      <c r="I88" s="753">
        <f t="shared" si="1"/>
        <v>0</v>
      </c>
      <c r="K88" s="856"/>
    </row>
    <row r="89" spans="1:11" s="432" customFormat="1" ht="17.25" hidden="1" customHeight="1" x14ac:dyDescent="0.25">
      <c r="A89" s="754" t="s">
        <v>542</v>
      </c>
      <c r="B89" s="754"/>
      <c r="C89" s="748" t="s">
        <v>1097</v>
      </c>
      <c r="D89" s="876"/>
      <c r="E89" s="1177"/>
      <c r="F89" s="1177"/>
      <c r="G89" s="1177"/>
      <c r="H89" s="1177"/>
      <c r="I89" s="753">
        <f t="shared" si="1"/>
        <v>0</v>
      </c>
      <c r="K89" s="856"/>
    </row>
    <row r="90" spans="1:11" s="432" customFormat="1" ht="17.25" hidden="1" customHeight="1" x14ac:dyDescent="0.25">
      <c r="A90" s="754" t="s">
        <v>543</v>
      </c>
      <c r="B90" s="754"/>
      <c r="C90" s="748" t="s">
        <v>1098</v>
      </c>
      <c r="D90" s="876"/>
      <c r="E90" s="1177"/>
      <c r="F90" s="1177"/>
      <c r="G90" s="1177"/>
      <c r="H90" s="1177"/>
      <c r="I90" s="753">
        <f t="shared" si="1"/>
        <v>0</v>
      </c>
      <c r="K90" s="856"/>
    </row>
    <row r="91" spans="1:11" s="432" customFormat="1" ht="17.25" hidden="1" customHeight="1" x14ac:dyDescent="0.25">
      <c r="A91" s="754" t="s">
        <v>544</v>
      </c>
      <c r="B91" s="754"/>
      <c r="C91" s="748" t="s">
        <v>1099</v>
      </c>
      <c r="D91" s="876"/>
      <c r="E91" s="1177"/>
      <c r="F91" s="1177"/>
      <c r="G91" s="1177"/>
      <c r="H91" s="1177"/>
      <c r="I91" s="753">
        <f t="shared" si="1"/>
        <v>0</v>
      </c>
      <c r="K91" s="856"/>
    </row>
    <row r="92" spans="1:11" s="432" customFormat="1" ht="17.25" hidden="1" customHeight="1" x14ac:dyDescent="0.25">
      <c r="A92" s="754" t="s">
        <v>545</v>
      </c>
      <c r="B92" s="754"/>
      <c r="C92" s="748" t="s">
        <v>1100</v>
      </c>
      <c r="D92" s="766"/>
      <c r="E92" s="1180"/>
      <c r="F92" s="1180"/>
      <c r="G92" s="1180"/>
      <c r="H92" s="1180"/>
      <c r="I92" s="753">
        <f t="shared" si="1"/>
        <v>0</v>
      </c>
      <c r="K92" s="856"/>
    </row>
    <row r="93" spans="1:11" s="432" customFormat="1" ht="17.25" hidden="1" customHeight="1" x14ac:dyDescent="0.25">
      <c r="A93" s="754" t="s">
        <v>546</v>
      </c>
      <c r="B93" s="754"/>
      <c r="C93" s="748" t="s">
        <v>1101</v>
      </c>
      <c r="D93" s="876"/>
      <c r="E93" s="1177"/>
      <c r="F93" s="1177"/>
      <c r="G93" s="1177"/>
      <c r="H93" s="1177"/>
      <c r="I93" s="753">
        <f t="shared" si="1"/>
        <v>0</v>
      </c>
      <c r="K93" s="856"/>
    </row>
    <row r="94" spans="1:11" s="432" customFormat="1" ht="17.25" hidden="1" customHeight="1" x14ac:dyDescent="0.25">
      <c r="A94" s="754" t="s">
        <v>547</v>
      </c>
      <c r="B94" s="754"/>
      <c r="C94" s="748" t="s">
        <v>1102</v>
      </c>
      <c r="D94" s="876"/>
      <c r="E94" s="1177"/>
      <c r="F94" s="1177"/>
      <c r="G94" s="1177"/>
      <c r="H94" s="1177"/>
      <c r="I94" s="753">
        <f t="shared" si="1"/>
        <v>0</v>
      </c>
      <c r="K94" s="856"/>
    </row>
    <row r="95" spans="1:11" s="432" customFormat="1" ht="17.25" hidden="1" customHeight="1" x14ac:dyDescent="0.25">
      <c r="A95" s="754" t="s">
        <v>548</v>
      </c>
      <c r="B95" s="754"/>
      <c r="C95" s="748" t="s">
        <v>1103</v>
      </c>
      <c r="D95" s="766"/>
      <c r="E95" s="1179"/>
      <c r="F95" s="1179"/>
      <c r="G95" s="1179"/>
      <c r="H95" s="1179"/>
      <c r="I95" s="753">
        <f t="shared" si="1"/>
        <v>0</v>
      </c>
      <c r="K95" s="856"/>
    </row>
    <row r="96" spans="1:11" s="432" customFormat="1" ht="17.25" hidden="1" customHeight="1" x14ac:dyDescent="0.25">
      <c r="A96" s="754" t="s">
        <v>549</v>
      </c>
      <c r="B96" s="754"/>
      <c r="C96" s="748" t="s">
        <v>1104</v>
      </c>
      <c r="D96" s="766"/>
      <c r="E96" s="1178"/>
      <c r="F96" s="1178"/>
      <c r="G96" s="1178"/>
      <c r="H96" s="1178"/>
      <c r="I96" s="753">
        <f t="shared" si="1"/>
        <v>0</v>
      </c>
      <c r="K96" s="856"/>
    </row>
    <row r="97" spans="1:11" s="432" customFormat="1" ht="17.25" hidden="1" customHeight="1" x14ac:dyDescent="0.25">
      <c r="A97" s="754" t="s">
        <v>550</v>
      </c>
      <c r="B97" s="754"/>
      <c r="C97" s="748" t="s">
        <v>1105</v>
      </c>
      <c r="D97" s="876"/>
      <c r="E97" s="1177"/>
      <c r="F97" s="1177"/>
      <c r="G97" s="1177"/>
      <c r="H97" s="1177"/>
      <c r="I97" s="753">
        <f t="shared" si="1"/>
        <v>0</v>
      </c>
      <c r="K97" s="856"/>
    </row>
    <row r="98" spans="1:11" s="432" customFormat="1" ht="17.25" hidden="1" customHeight="1" x14ac:dyDescent="0.25">
      <c r="A98" s="754" t="s">
        <v>551</v>
      </c>
      <c r="B98" s="754"/>
      <c r="C98" s="748" t="s">
        <v>1106</v>
      </c>
      <c r="D98" s="876"/>
      <c r="E98" s="1177"/>
      <c r="F98" s="1177"/>
      <c r="G98" s="1177"/>
      <c r="H98" s="1177"/>
      <c r="I98" s="753">
        <f t="shared" si="1"/>
        <v>0</v>
      </c>
      <c r="K98" s="856"/>
    </row>
    <row r="99" spans="1:11" s="432" customFormat="1" ht="17.25" hidden="1" customHeight="1" x14ac:dyDescent="0.25">
      <c r="A99" s="754" t="s">
        <v>552</v>
      </c>
      <c r="B99" s="754"/>
      <c r="C99" s="748" t="s">
        <v>1107</v>
      </c>
      <c r="D99" s="766"/>
      <c r="E99" s="1179"/>
      <c r="F99" s="1179"/>
      <c r="G99" s="1179"/>
      <c r="H99" s="1179"/>
      <c r="I99" s="753">
        <f t="shared" si="1"/>
        <v>0</v>
      </c>
      <c r="K99" s="856"/>
    </row>
    <row r="100" spans="1:11" s="432" customFormat="1" ht="17.25" hidden="1" customHeight="1" x14ac:dyDescent="0.25">
      <c r="A100" s="754" t="s">
        <v>553</v>
      </c>
      <c r="B100" s="754"/>
      <c r="C100" s="748" t="s">
        <v>1108</v>
      </c>
      <c r="D100" s="766"/>
      <c r="E100" s="1177"/>
      <c r="F100" s="1177"/>
      <c r="G100" s="1177"/>
      <c r="H100" s="1177"/>
      <c r="I100" s="753">
        <f t="shared" si="1"/>
        <v>0</v>
      </c>
      <c r="K100" s="856"/>
    </row>
    <row r="101" spans="1:11" s="432" customFormat="1" ht="17.25" hidden="1" customHeight="1" x14ac:dyDescent="0.25">
      <c r="A101" s="754" t="s">
        <v>554</v>
      </c>
      <c r="B101" s="754"/>
      <c r="C101" s="748" t="s">
        <v>1109</v>
      </c>
      <c r="D101" s="766"/>
      <c r="E101" s="1178"/>
      <c r="F101" s="1178"/>
      <c r="G101" s="1178"/>
      <c r="H101" s="1178"/>
      <c r="I101" s="753">
        <f t="shared" si="1"/>
        <v>0</v>
      </c>
      <c r="K101" s="856"/>
    </row>
    <row r="102" spans="1:11" s="432" customFormat="1" ht="17.25" hidden="1" customHeight="1" x14ac:dyDescent="0.25">
      <c r="A102" s="754" t="s">
        <v>555</v>
      </c>
      <c r="B102" s="754"/>
      <c r="C102" s="748" t="s">
        <v>1110</v>
      </c>
      <c r="D102" s="876"/>
      <c r="E102" s="1177"/>
      <c r="F102" s="1177"/>
      <c r="G102" s="1177"/>
      <c r="H102" s="1177"/>
      <c r="I102" s="753">
        <f t="shared" si="1"/>
        <v>0</v>
      </c>
      <c r="K102" s="856"/>
    </row>
    <row r="103" spans="1:11" s="432" customFormat="1" ht="17.25" hidden="1" customHeight="1" x14ac:dyDescent="0.25">
      <c r="A103" s="754" t="s">
        <v>556</v>
      </c>
      <c r="B103" s="754"/>
      <c r="C103" s="748" t="s">
        <v>1111</v>
      </c>
      <c r="D103" s="766"/>
      <c r="E103" s="1180"/>
      <c r="F103" s="1180"/>
      <c r="G103" s="1180"/>
      <c r="H103" s="1180"/>
      <c r="I103" s="753">
        <f t="shared" si="1"/>
        <v>0</v>
      </c>
      <c r="K103" s="856"/>
    </row>
    <row r="104" spans="1:11" s="432" customFormat="1" ht="17.25" hidden="1" customHeight="1" x14ac:dyDescent="0.25">
      <c r="A104" s="754" t="s">
        <v>557</v>
      </c>
      <c r="B104" s="754"/>
      <c r="C104" s="748" t="s">
        <v>1112</v>
      </c>
      <c r="D104" s="876"/>
      <c r="E104" s="1177"/>
      <c r="F104" s="1177"/>
      <c r="G104" s="1177"/>
      <c r="H104" s="1177"/>
      <c r="I104" s="753">
        <f t="shared" si="1"/>
        <v>0</v>
      </c>
      <c r="K104" s="856"/>
    </row>
    <row r="105" spans="1:11" s="432" customFormat="1" ht="17.25" hidden="1" customHeight="1" x14ac:dyDescent="0.25">
      <c r="A105" s="754" t="s">
        <v>558</v>
      </c>
      <c r="B105" s="754"/>
      <c r="C105" s="748" t="s">
        <v>1113</v>
      </c>
      <c r="D105" s="876"/>
      <c r="E105" s="1177"/>
      <c r="F105" s="1177"/>
      <c r="G105" s="1177"/>
      <c r="H105" s="1177"/>
      <c r="I105" s="753">
        <f t="shared" si="1"/>
        <v>0</v>
      </c>
      <c r="K105" s="856"/>
    </row>
    <row r="106" spans="1:11" s="432" customFormat="1" ht="17.25" hidden="1" customHeight="1" x14ac:dyDescent="0.25">
      <c r="A106" s="754" t="s">
        <v>559</v>
      </c>
      <c r="B106" s="754"/>
      <c r="C106" s="748" t="s">
        <v>1114</v>
      </c>
      <c r="D106" s="876"/>
      <c r="E106" s="1177"/>
      <c r="F106" s="1177"/>
      <c r="G106" s="1177"/>
      <c r="H106" s="1177"/>
      <c r="I106" s="753">
        <f t="shared" si="1"/>
        <v>0</v>
      </c>
      <c r="K106" s="856"/>
    </row>
    <row r="107" spans="1:11" s="432" customFormat="1" ht="17.25" hidden="1" customHeight="1" x14ac:dyDescent="0.25">
      <c r="A107" s="754" t="s">
        <v>560</v>
      </c>
      <c r="B107" s="754"/>
      <c r="C107" s="748" t="s">
        <v>1115</v>
      </c>
      <c r="D107" s="766"/>
      <c r="E107" s="1179"/>
      <c r="F107" s="1179"/>
      <c r="G107" s="1179"/>
      <c r="H107" s="1179"/>
      <c r="I107" s="753">
        <f t="shared" si="1"/>
        <v>0</v>
      </c>
      <c r="K107" s="856"/>
    </row>
    <row r="108" spans="1:11" s="432" customFormat="1" ht="17.25" hidden="1" customHeight="1" x14ac:dyDescent="0.25">
      <c r="A108" s="754" t="s">
        <v>561</v>
      </c>
      <c r="B108" s="754"/>
      <c r="C108" s="748" t="s">
        <v>1116</v>
      </c>
      <c r="D108" s="766"/>
      <c r="E108" s="1178"/>
      <c r="F108" s="1178"/>
      <c r="G108" s="1178"/>
      <c r="H108" s="1178"/>
      <c r="I108" s="753">
        <f t="shared" si="1"/>
        <v>0</v>
      </c>
      <c r="K108" s="856"/>
    </row>
    <row r="109" spans="1:11" s="432" customFormat="1" ht="17.25" hidden="1" customHeight="1" x14ac:dyDescent="0.25">
      <c r="A109" s="754" t="s">
        <v>562</v>
      </c>
      <c r="B109" s="754"/>
      <c r="C109" s="748" t="s">
        <v>1117</v>
      </c>
      <c r="D109" s="876"/>
      <c r="E109" s="1177"/>
      <c r="F109" s="1177"/>
      <c r="G109" s="1177"/>
      <c r="H109" s="1177"/>
      <c r="I109" s="753">
        <f t="shared" si="1"/>
        <v>0</v>
      </c>
      <c r="K109" s="856"/>
    </row>
    <row r="110" spans="1:11" s="432" customFormat="1" ht="17.25" hidden="1" customHeight="1" x14ac:dyDescent="0.25">
      <c r="A110" s="754" t="s">
        <v>563</v>
      </c>
      <c r="B110" s="754"/>
      <c r="C110" s="748" t="s">
        <v>1118</v>
      </c>
      <c r="D110" s="876"/>
      <c r="E110" s="1177"/>
      <c r="F110" s="1177"/>
      <c r="G110" s="1177"/>
      <c r="H110" s="1177"/>
      <c r="I110" s="753">
        <f t="shared" si="1"/>
        <v>0</v>
      </c>
      <c r="K110" s="856"/>
    </row>
    <row r="111" spans="1:11" s="432" customFormat="1" ht="17.25" hidden="1" customHeight="1" x14ac:dyDescent="0.25">
      <c r="A111" s="754" t="s">
        <v>564</v>
      </c>
      <c r="B111" s="754"/>
      <c r="C111" s="748" t="s">
        <v>1119</v>
      </c>
      <c r="D111" s="876"/>
      <c r="E111" s="1177"/>
      <c r="F111" s="1177"/>
      <c r="G111" s="1177"/>
      <c r="H111" s="1177"/>
      <c r="I111" s="753">
        <f t="shared" si="1"/>
        <v>0</v>
      </c>
      <c r="K111" s="856"/>
    </row>
    <row r="112" spans="1:11" s="432" customFormat="1" ht="17.25" hidden="1" customHeight="1" x14ac:dyDescent="0.25">
      <c r="A112" s="754" t="s">
        <v>565</v>
      </c>
      <c r="B112" s="754"/>
      <c r="C112" s="748" t="s">
        <v>1120</v>
      </c>
      <c r="D112" s="876"/>
      <c r="E112" s="1177"/>
      <c r="F112" s="1177"/>
      <c r="G112" s="1177"/>
      <c r="H112" s="1177"/>
      <c r="I112" s="753">
        <f t="shared" si="1"/>
        <v>0</v>
      </c>
      <c r="K112" s="856"/>
    </row>
    <row r="113" spans="1:11" s="432" customFormat="1" ht="17.25" hidden="1" customHeight="1" x14ac:dyDescent="0.25">
      <c r="A113" s="754" t="s">
        <v>566</v>
      </c>
      <c r="B113" s="754"/>
      <c r="C113" s="748" t="s">
        <v>1121</v>
      </c>
      <c r="D113" s="876"/>
      <c r="E113" s="1177"/>
      <c r="F113" s="1177"/>
      <c r="G113" s="1177"/>
      <c r="H113" s="1177"/>
      <c r="I113" s="753">
        <f t="shared" si="1"/>
        <v>0</v>
      </c>
      <c r="K113" s="856"/>
    </row>
    <row r="114" spans="1:11" s="432" customFormat="1" ht="17.25" hidden="1" customHeight="1" x14ac:dyDescent="0.25">
      <c r="A114" s="754" t="s">
        <v>567</v>
      </c>
      <c r="B114" s="754"/>
      <c r="C114" s="748" t="s">
        <v>1122</v>
      </c>
      <c r="D114" s="766"/>
      <c r="E114" s="1180"/>
      <c r="F114" s="1180"/>
      <c r="G114" s="1180"/>
      <c r="H114" s="1180"/>
      <c r="I114" s="753">
        <f t="shared" si="1"/>
        <v>0</v>
      </c>
      <c r="K114" s="856"/>
    </row>
    <row r="115" spans="1:11" s="432" customFormat="1" ht="17.25" hidden="1" customHeight="1" x14ac:dyDescent="0.25">
      <c r="A115" s="754" t="s">
        <v>568</v>
      </c>
      <c r="B115" s="754"/>
      <c r="C115" s="748" t="s">
        <v>1123</v>
      </c>
      <c r="D115" s="876"/>
      <c r="E115" s="1177"/>
      <c r="F115" s="1177"/>
      <c r="G115" s="1177"/>
      <c r="H115" s="1177"/>
      <c r="I115" s="753">
        <f t="shared" si="1"/>
        <v>0</v>
      </c>
      <c r="K115" s="856"/>
    </row>
    <row r="116" spans="1:11" s="432" customFormat="1" ht="17.25" hidden="1" customHeight="1" x14ac:dyDescent="0.25">
      <c r="A116" s="754" t="s">
        <v>569</v>
      </c>
      <c r="B116" s="754"/>
      <c r="C116" s="748" t="s">
        <v>1124</v>
      </c>
      <c r="D116" s="876"/>
      <c r="E116" s="1177"/>
      <c r="F116" s="1177"/>
      <c r="G116" s="1177"/>
      <c r="H116" s="1177"/>
      <c r="I116" s="753">
        <f t="shared" si="1"/>
        <v>0</v>
      </c>
      <c r="K116" s="856"/>
    </row>
    <row r="117" spans="1:11" s="432" customFormat="1" ht="17.25" hidden="1" customHeight="1" x14ac:dyDescent="0.25">
      <c r="A117" s="754" t="s">
        <v>570</v>
      </c>
      <c r="B117" s="754"/>
      <c r="C117" s="748" t="s">
        <v>1125</v>
      </c>
      <c r="D117" s="876"/>
      <c r="E117" s="1177"/>
      <c r="F117" s="1177"/>
      <c r="G117" s="1177"/>
      <c r="H117" s="1177"/>
      <c r="I117" s="753">
        <f t="shared" si="1"/>
        <v>0</v>
      </c>
      <c r="K117" s="856"/>
    </row>
    <row r="118" spans="1:11" s="432" customFormat="1" ht="17.25" hidden="1" customHeight="1" x14ac:dyDescent="0.25">
      <c r="A118" s="754" t="s">
        <v>571</v>
      </c>
      <c r="B118" s="754"/>
      <c r="C118" s="748" t="s">
        <v>1126</v>
      </c>
      <c r="D118" s="766"/>
      <c r="E118" s="1179"/>
      <c r="F118" s="1179"/>
      <c r="G118" s="1179"/>
      <c r="H118" s="1179"/>
      <c r="I118" s="753">
        <f t="shared" si="1"/>
        <v>0</v>
      </c>
      <c r="K118" s="856"/>
    </row>
    <row r="119" spans="1:11" s="432" customFormat="1" ht="17.25" hidden="1" customHeight="1" x14ac:dyDescent="0.25">
      <c r="A119" s="754" t="s">
        <v>572</v>
      </c>
      <c r="B119" s="754"/>
      <c r="C119" s="748" t="s">
        <v>1127</v>
      </c>
      <c r="D119" s="766"/>
      <c r="E119" s="1177"/>
      <c r="F119" s="1177"/>
      <c r="G119" s="1177"/>
      <c r="H119" s="1177"/>
      <c r="I119" s="753">
        <f t="shared" si="1"/>
        <v>0</v>
      </c>
      <c r="K119" s="856"/>
    </row>
    <row r="120" spans="1:11" s="432" customFormat="1" ht="17.25" hidden="1" customHeight="1" x14ac:dyDescent="0.25">
      <c r="A120" s="754" t="s">
        <v>781</v>
      </c>
      <c r="B120" s="754"/>
      <c r="C120" s="748" t="s">
        <v>1128</v>
      </c>
      <c r="D120" s="766"/>
      <c r="E120" s="1177"/>
      <c r="F120" s="1177"/>
      <c r="G120" s="1177"/>
      <c r="H120" s="1177"/>
      <c r="I120" s="753">
        <f t="shared" si="1"/>
        <v>0</v>
      </c>
      <c r="K120" s="856"/>
    </row>
    <row r="121" spans="1:11" s="432" customFormat="1" ht="17.25" hidden="1" customHeight="1" x14ac:dyDescent="0.25">
      <c r="A121" s="754" t="s">
        <v>782</v>
      </c>
      <c r="B121" s="754"/>
      <c r="C121" s="748" t="s">
        <v>1129</v>
      </c>
      <c r="D121" s="766"/>
      <c r="E121" s="1177"/>
      <c r="F121" s="1177"/>
      <c r="G121" s="1177"/>
      <c r="H121" s="1177"/>
      <c r="I121" s="753">
        <f t="shared" si="1"/>
        <v>0</v>
      </c>
      <c r="K121" s="856"/>
    </row>
    <row r="122" spans="1:11" s="432" customFormat="1" ht="17.25" hidden="1" customHeight="1" x14ac:dyDescent="0.25">
      <c r="A122" s="754" t="s">
        <v>783</v>
      </c>
      <c r="B122" s="754"/>
      <c r="C122" s="748" t="s">
        <v>1130</v>
      </c>
      <c r="D122" s="766"/>
      <c r="E122" s="1178"/>
      <c r="F122" s="1178"/>
      <c r="G122" s="1178"/>
      <c r="H122" s="1178"/>
      <c r="I122" s="753">
        <f t="shared" si="1"/>
        <v>0</v>
      </c>
      <c r="K122" s="856"/>
    </row>
    <row r="123" spans="1:11" s="432" customFormat="1" ht="17.25" hidden="1" customHeight="1" x14ac:dyDescent="0.25">
      <c r="A123" s="754" t="s">
        <v>784</v>
      </c>
      <c r="B123" s="754"/>
      <c r="C123" s="748" t="s">
        <v>1131</v>
      </c>
      <c r="D123" s="876"/>
      <c r="E123" s="1177"/>
      <c r="F123" s="1177"/>
      <c r="G123" s="1177"/>
      <c r="H123" s="1177"/>
      <c r="I123" s="753">
        <f t="shared" si="1"/>
        <v>0</v>
      </c>
      <c r="K123" s="856"/>
    </row>
    <row r="124" spans="1:11" s="432" customFormat="1" ht="17.25" hidden="1" customHeight="1" x14ac:dyDescent="0.25">
      <c r="A124" s="754" t="s">
        <v>785</v>
      </c>
      <c r="B124" s="754"/>
      <c r="C124" s="748" t="s">
        <v>1132</v>
      </c>
      <c r="D124" s="876"/>
      <c r="E124" s="1177"/>
      <c r="F124" s="1177"/>
      <c r="G124" s="1177"/>
      <c r="H124" s="1177"/>
      <c r="I124" s="753">
        <f t="shared" si="1"/>
        <v>0</v>
      </c>
      <c r="K124" s="856"/>
    </row>
    <row r="125" spans="1:11" s="432" customFormat="1" ht="17.25" hidden="1" customHeight="1" x14ac:dyDescent="0.25">
      <c r="A125" s="754" t="s">
        <v>786</v>
      </c>
      <c r="B125" s="754"/>
      <c r="C125" s="748" t="s">
        <v>1133</v>
      </c>
      <c r="D125" s="766"/>
      <c r="E125" s="1180"/>
      <c r="F125" s="1180"/>
      <c r="G125" s="1180"/>
      <c r="H125" s="1180"/>
      <c r="I125" s="753">
        <f t="shared" si="1"/>
        <v>0</v>
      </c>
      <c r="K125" s="856"/>
    </row>
    <row r="126" spans="1:11" s="432" customFormat="1" ht="17.25" hidden="1" customHeight="1" x14ac:dyDescent="0.25">
      <c r="A126" s="754" t="s">
        <v>915</v>
      </c>
      <c r="B126" s="754"/>
      <c r="C126" s="748" t="s">
        <v>1134</v>
      </c>
      <c r="D126" s="876"/>
      <c r="E126" s="1177"/>
      <c r="F126" s="1177"/>
      <c r="G126" s="1177"/>
      <c r="H126" s="1177"/>
      <c r="I126" s="753">
        <f t="shared" si="1"/>
        <v>0</v>
      </c>
      <c r="K126" s="856"/>
    </row>
    <row r="127" spans="1:11" s="432" customFormat="1" ht="17.25" hidden="1" customHeight="1" x14ac:dyDescent="0.25">
      <c r="A127" s="754" t="s">
        <v>916</v>
      </c>
      <c r="B127" s="754"/>
      <c r="C127" s="748" t="s">
        <v>1135</v>
      </c>
      <c r="D127" s="766"/>
      <c r="E127" s="1180"/>
      <c r="F127" s="1180"/>
      <c r="G127" s="1180"/>
      <c r="H127" s="1180"/>
      <c r="I127" s="753">
        <f t="shared" si="1"/>
        <v>0</v>
      </c>
      <c r="K127" s="856"/>
    </row>
    <row r="128" spans="1:11" s="432" customFormat="1" ht="17.25" hidden="1" customHeight="1" x14ac:dyDescent="0.25">
      <c r="A128" s="754" t="s">
        <v>1136</v>
      </c>
      <c r="B128" s="754"/>
      <c r="C128" s="748" t="s">
        <v>1137</v>
      </c>
      <c r="D128" s="876"/>
      <c r="E128" s="1177"/>
      <c r="F128" s="1177"/>
      <c r="G128" s="1177"/>
      <c r="H128" s="1177"/>
      <c r="I128" s="753">
        <f t="shared" si="1"/>
        <v>0</v>
      </c>
      <c r="K128" s="856"/>
    </row>
    <row r="129" spans="1:11" s="432" customFormat="1" ht="17.25" hidden="1" customHeight="1" x14ac:dyDescent="0.25">
      <c r="A129" s="754" t="s">
        <v>1138</v>
      </c>
      <c r="B129" s="754"/>
      <c r="C129" s="748" t="s">
        <v>1139</v>
      </c>
      <c r="D129" s="766"/>
      <c r="E129" s="1179"/>
      <c r="F129" s="1179"/>
      <c r="G129" s="1179"/>
      <c r="H129" s="1179"/>
      <c r="I129" s="753">
        <f t="shared" si="1"/>
        <v>0</v>
      </c>
      <c r="K129" s="856"/>
    </row>
    <row r="130" spans="1:11" s="432" customFormat="1" ht="17.25" hidden="1" customHeight="1" x14ac:dyDescent="0.25">
      <c r="A130" s="754" t="s">
        <v>1140</v>
      </c>
      <c r="B130" s="754"/>
      <c r="C130" s="748" t="s">
        <v>1141</v>
      </c>
      <c r="D130" s="766"/>
      <c r="E130" s="1177"/>
      <c r="F130" s="1177"/>
      <c r="G130" s="1177"/>
      <c r="H130" s="1177"/>
      <c r="I130" s="753">
        <f t="shared" si="1"/>
        <v>0</v>
      </c>
      <c r="K130" s="856"/>
    </row>
    <row r="131" spans="1:11" s="432" customFormat="1" ht="17.25" hidden="1" customHeight="1" x14ac:dyDescent="0.25">
      <c r="A131" s="754" t="s">
        <v>1142</v>
      </c>
      <c r="B131" s="754"/>
      <c r="C131" s="748" t="s">
        <v>1143</v>
      </c>
      <c r="D131" s="766"/>
      <c r="E131" s="1178"/>
      <c r="F131" s="1178"/>
      <c r="G131" s="1178"/>
      <c r="H131" s="1178"/>
      <c r="I131" s="753">
        <f t="shared" si="1"/>
        <v>0</v>
      </c>
      <c r="K131" s="856"/>
    </row>
    <row r="132" spans="1:11" s="432" customFormat="1" ht="17.25" hidden="1" customHeight="1" x14ac:dyDescent="0.25">
      <c r="A132" s="754" t="s">
        <v>1144</v>
      </c>
      <c r="B132" s="754"/>
      <c r="C132" s="748" t="s">
        <v>1145</v>
      </c>
      <c r="D132" s="876"/>
      <c r="E132" s="1177"/>
      <c r="F132" s="1177"/>
      <c r="G132" s="1177"/>
      <c r="H132" s="1177"/>
      <c r="I132" s="753">
        <f t="shared" si="1"/>
        <v>0</v>
      </c>
      <c r="K132" s="856"/>
    </row>
    <row r="133" spans="1:11" s="432" customFormat="1" ht="17.25" hidden="1" customHeight="1" x14ac:dyDescent="0.25">
      <c r="A133" s="754" t="s">
        <v>1146</v>
      </c>
      <c r="B133" s="754"/>
      <c r="C133" s="748" t="s">
        <v>1147</v>
      </c>
      <c r="D133" s="766"/>
      <c r="E133" s="1179"/>
      <c r="F133" s="1179"/>
      <c r="G133" s="1179"/>
      <c r="H133" s="1179"/>
      <c r="I133" s="753">
        <f t="shared" si="1"/>
        <v>0</v>
      </c>
      <c r="K133" s="856"/>
    </row>
    <row r="134" spans="1:11" s="432" customFormat="1" ht="17.25" hidden="1" customHeight="1" x14ac:dyDescent="0.25">
      <c r="A134" s="754" t="s">
        <v>1148</v>
      </c>
      <c r="B134" s="754"/>
      <c r="C134" s="748" t="s">
        <v>1149</v>
      </c>
      <c r="D134" s="766"/>
      <c r="E134" s="1177"/>
      <c r="F134" s="1177"/>
      <c r="G134" s="1177"/>
      <c r="H134" s="1177"/>
      <c r="I134" s="753">
        <f t="shared" si="1"/>
        <v>0</v>
      </c>
      <c r="K134" s="856"/>
    </row>
    <row r="135" spans="1:11" s="432" customFormat="1" ht="17.25" hidden="1" customHeight="1" x14ac:dyDescent="0.25">
      <c r="A135" s="754" t="s">
        <v>1150</v>
      </c>
      <c r="B135" s="754"/>
      <c r="C135" s="748" t="s">
        <v>1151</v>
      </c>
      <c r="D135" s="766"/>
      <c r="E135" s="1177"/>
      <c r="F135" s="1177"/>
      <c r="G135" s="1177"/>
      <c r="H135" s="1177"/>
      <c r="I135" s="753">
        <f t="shared" si="1"/>
        <v>0</v>
      </c>
      <c r="K135" s="856"/>
    </row>
    <row r="136" spans="1:11" s="432" customFormat="1" ht="17.25" hidden="1" customHeight="1" x14ac:dyDescent="0.25">
      <c r="A136" s="754" t="s">
        <v>1152</v>
      </c>
      <c r="B136" s="754"/>
      <c r="C136" s="748" t="s">
        <v>1153</v>
      </c>
      <c r="D136" s="766"/>
      <c r="E136" s="1178"/>
      <c r="F136" s="1178"/>
      <c r="G136" s="1178"/>
      <c r="H136" s="1178"/>
      <c r="I136" s="753">
        <f t="shared" ref="I136:I199" si="2">SUM(D136:H136)</f>
        <v>0</v>
      </c>
      <c r="K136" s="856"/>
    </row>
    <row r="137" spans="1:11" s="432" customFormat="1" ht="17.25" hidden="1" customHeight="1" x14ac:dyDescent="0.25">
      <c r="A137" s="754" t="s">
        <v>1154</v>
      </c>
      <c r="B137" s="754"/>
      <c r="C137" s="748" t="s">
        <v>1155</v>
      </c>
      <c r="D137" s="876"/>
      <c r="E137" s="1177"/>
      <c r="F137" s="1177"/>
      <c r="G137" s="1177"/>
      <c r="H137" s="1177"/>
      <c r="I137" s="753">
        <f t="shared" si="2"/>
        <v>0</v>
      </c>
      <c r="K137" s="856"/>
    </row>
    <row r="138" spans="1:11" s="432" customFormat="1" ht="17.25" hidden="1" customHeight="1" x14ac:dyDescent="0.25">
      <c r="A138" s="754" t="s">
        <v>1156</v>
      </c>
      <c r="B138" s="754"/>
      <c r="C138" s="748" t="s">
        <v>1157</v>
      </c>
      <c r="D138" s="766"/>
      <c r="E138" s="1179"/>
      <c r="F138" s="1179"/>
      <c r="G138" s="1179"/>
      <c r="H138" s="1179"/>
      <c r="I138" s="753">
        <f t="shared" si="2"/>
        <v>0</v>
      </c>
      <c r="K138" s="856"/>
    </row>
    <row r="139" spans="1:11" s="432" customFormat="1" ht="17.25" hidden="1" customHeight="1" x14ac:dyDescent="0.25">
      <c r="A139" s="754" t="s">
        <v>1158</v>
      </c>
      <c r="B139" s="754"/>
      <c r="C139" s="748" t="s">
        <v>1159</v>
      </c>
      <c r="D139" s="766"/>
      <c r="E139" s="1177"/>
      <c r="F139" s="1177"/>
      <c r="G139" s="1177"/>
      <c r="H139" s="1177"/>
      <c r="I139" s="753">
        <f t="shared" si="2"/>
        <v>0</v>
      </c>
      <c r="K139" s="856"/>
    </row>
    <row r="140" spans="1:11" s="432" customFormat="1" ht="17.25" hidden="1" customHeight="1" x14ac:dyDescent="0.25">
      <c r="A140" s="754" t="s">
        <v>1160</v>
      </c>
      <c r="B140" s="754"/>
      <c r="C140" s="748" t="s">
        <v>1161</v>
      </c>
      <c r="D140" s="766"/>
      <c r="E140" s="1178"/>
      <c r="F140" s="1178"/>
      <c r="G140" s="1178"/>
      <c r="H140" s="1178"/>
      <c r="I140" s="753">
        <f t="shared" si="2"/>
        <v>0</v>
      </c>
      <c r="K140" s="856"/>
    </row>
    <row r="141" spans="1:11" s="432" customFormat="1" ht="17.25" hidden="1" customHeight="1" x14ac:dyDescent="0.25">
      <c r="A141" s="754" t="s">
        <v>1162</v>
      </c>
      <c r="B141" s="754"/>
      <c r="C141" s="748" t="s">
        <v>1163</v>
      </c>
      <c r="D141" s="876"/>
      <c r="E141" s="1177"/>
      <c r="F141" s="1177"/>
      <c r="G141" s="1177"/>
      <c r="H141" s="1177"/>
      <c r="I141" s="753">
        <f t="shared" si="2"/>
        <v>0</v>
      </c>
      <c r="K141" s="856"/>
    </row>
    <row r="142" spans="1:11" s="432" customFormat="1" ht="17.25" hidden="1" customHeight="1" x14ac:dyDescent="0.25">
      <c r="A142" s="754" t="s">
        <v>1164</v>
      </c>
      <c r="B142" s="754"/>
      <c r="C142" s="748" t="s">
        <v>1165</v>
      </c>
      <c r="D142" s="876"/>
      <c r="E142" s="1177"/>
      <c r="F142" s="1177"/>
      <c r="G142" s="1177"/>
      <c r="H142" s="1177"/>
      <c r="I142" s="753">
        <f t="shared" si="2"/>
        <v>0</v>
      </c>
      <c r="K142" s="856"/>
    </row>
    <row r="143" spans="1:11" s="432" customFormat="1" ht="17.25" hidden="1" customHeight="1" x14ac:dyDescent="0.25">
      <c r="A143" s="754" t="s">
        <v>1166</v>
      </c>
      <c r="B143" s="754"/>
      <c r="C143" s="748" t="s">
        <v>1167</v>
      </c>
      <c r="D143" s="876"/>
      <c r="E143" s="1177"/>
      <c r="F143" s="1177"/>
      <c r="G143" s="1177"/>
      <c r="H143" s="1177"/>
      <c r="I143" s="753">
        <f t="shared" si="2"/>
        <v>0</v>
      </c>
      <c r="K143" s="856"/>
    </row>
    <row r="144" spans="1:11" s="432" customFormat="1" ht="17.25" customHeight="1" x14ac:dyDescent="0.25">
      <c r="A144" s="754"/>
      <c r="B144" s="754"/>
      <c r="C144" s="748" t="s">
        <v>170</v>
      </c>
      <c r="D144" s="876">
        <v>2316800</v>
      </c>
      <c r="E144" s="1177"/>
      <c r="F144" s="1177"/>
      <c r="G144" s="1177"/>
      <c r="H144" s="1177"/>
      <c r="I144" s="753">
        <f t="shared" si="2"/>
        <v>2316800</v>
      </c>
      <c r="K144" s="856"/>
    </row>
    <row r="145" spans="1:12" s="432" customFormat="1" ht="197.45" customHeight="1" x14ac:dyDescent="0.25">
      <c r="A145" s="1184" t="s">
        <v>611</v>
      </c>
      <c r="B145" s="1184">
        <v>9310</v>
      </c>
      <c r="C145" s="779" t="s">
        <v>738</v>
      </c>
      <c r="D145" s="877">
        <f>SUM(D148:D214)</f>
        <v>52499800</v>
      </c>
      <c r="E145" s="906" t="s">
        <v>1168</v>
      </c>
      <c r="F145" s="906" t="s">
        <v>1169</v>
      </c>
      <c r="G145" s="1283" t="s">
        <v>1170</v>
      </c>
      <c r="H145" s="1283"/>
      <c r="I145" s="753">
        <f t="shared" si="2"/>
        <v>52499800</v>
      </c>
      <c r="K145" s="863" t="b">
        <f>D145=дод3!F66</f>
        <v>1</v>
      </c>
      <c r="L145" s="864"/>
    </row>
    <row r="146" spans="1:12" s="432" customFormat="1" ht="18.75" hidden="1" x14ac:dyDescent="0.25">
      <c r="A146" s="1185"/>
      <c r="B146" s="1185"/>
      <c r="C146" s="780"/>
      <c r="D146" s="869"/>
      <c r="E146" s="1271" t="s">
        <v>741</v>
      </c>
      <c r="F146" s="1272"/>
      <c r="G146" s="1272"/>
      <c r="H146" s="1273"/>
      <c r="I146" s="753">
        <f t="shared" si="2"/>
        <v>0</v>
      </c>
      <c r="K146" s="856"/>
    </row>
    <row r="147" spans="1:12" s="432" customFormat="1" ht="18.75" customHeight="1" x14ac:dyDescent="0.3">
      <c r="A147" s="1186"/>
      <c r="B147" s="1186"/>
      <c r="C147" s="781"/>
      <c r="D147" s="878"/>
      <c r="E147" s="782">
        <v>7004000</v>
      </c>
      <c r="F147" s="782">
        <f>SUM(F148:F213)</f>
        <v>43472000</v>
      </c>
      <c r="G147" s="1274">
        <v>2023800</v>
      </c>
      <c r="H147" s="1275"/>
      <c r="I147" s="753">
        <f t="shared" si="2"/>
        <v>52499800</v>
      </c>
      <c r="K147" s="856"/>
    </row>
    <row r="148" spans="1:12" s="432" customFormat="1" ht="17.25" hidden="1" customHeight="1" x14ac:dyDescent="0.25">
      <c r="A148" s="754" t="s">
        <v>531</v>
      </c>
      <c r="B148" s="754"/>
      <c r="C148" s="748" t="s">
        <v>1078</v>
      </c>
      <c r="D148" s="767">
        <f>E148+F148+G148</f>
        <v>0</v>
      </c>
      <c r="E148" s="885"/>
      <c r="F148" s="886"/>
      <c r="G148" s="1257"/>
      <c r="H148" s="1257"/>
      <c r="I148" s="753">
        <f t="shared" si="2"/>
        <v>0</v>
      </c>
      <c r="K148" s="856"/>
    </row>
    <row r="149" spans="1:12" s="432" customFormat="1" ht="17.25" hidden="1" customHeight="1" x14ac:dyDescent="0.25">
      <c r="A149" s="754" t="s">
        <v>532</v>
      </c>
      <c r="B149" s="754"/>
      <c r="C149" s="748" t="s">
        <v>1087</v>
      </c>
      <c r="D149" s="767">
        <f t="shared" ref="D149:D212" si="3">E149+F149+G149</f>
        <v>0</v>
      </c>
      <c r="E149" s="767"/>
      <c r="F149" s="768"/>
      <c r="G149" s="1269"/>
      <c r="H149" s="1269"/>
      <c r="I149" s="753">
        <f t="shared" si="2"/>
        <v>0</v>
      </c>
      <c r="K149" s="856"/>
    </row>
    <row r="150" spans="1:12" s="432" customFormat="1" ht="17.25" hidden="1" customHeight="1" x14ac:dyDescent="0.25">
      <c r="A150" s="754" t="s">
        <v>533</v>
      </c>
      <c r="B150" s="754"/>
      <c r="C150" s="748" t="s">
        <v>1088</v>
      </c>
      <c r="D150" s="767">
        <f t="shared" si="3"/>
        <v>0</v>
      </c>
      <c r="E150" s="767"/>
      <c r="F150" s="768"/>
      <c r="G150" s="1269"/>
      <c r="H150" s="1269"/>
      <c r="I150" s="753">
        <f t="shared" si="2"/>
        <v>0</v>
      </c>
      <c r="K150" s="856"/>
    </row>
    <row r="151" spans="1:12" s="432" customFormat="1" ht="17.25" hidden="1" customHeight="1" x14ac:dyDescent="0.25">
      <c r="A151" s="754" t="s">
        <v>534</v>
      </c>
      <c r="B151" s="754"/>
      <c r="C151" s="748" t="s">
        <v>1089</v>
      </c>
      <c r="D151" s="767">
        <f t="shared" si="3"/>
        <v>0</v>
      </c>
      <c r="E151" s="767"/>
      <c r="F151" s="768"/>
      <c r="G151" s="1269"/>
      <c r="H151" s="1269"/>
      <c r="I151" s="753">
        <f t="shared" si="2"/>
        <v>0</v>
      </c>
      <c r="K151" s="856"/>
    </row>
    <row r="152" spans="1:12" s="432" customFormat="1" ht="17.25" hidden="1" customHeight="1" x14ac:dyDescent="0.25">
      <c r="A152" s="754" t="s">
        <v>535</v>
      </c>
      <c r="B152" s="754"/>
      <c r="C152" s="748" t="s">
        <v>1090</v>
      </c>
      <c r="D152" s="767">
        <f t="shared" si="3"/>
        <v>0</v>
      </c>
      <c r="E152" s="883"/>
      <c r="F152" s="884"/>
      <c r="G152" s="1260"/>
      <c r="H152" s="1260"/>
      <c r="I152" s="753">
        <f t="shared" si="2"/>
        <v>0</v>
      </c>
      <c r="K152" s="856"/>
    </row>
    <row r="153" spans="1:12" s="432" customFormat="1" ht="17.25" customHeight="1" x14ac:dyDescent="0.25">
      <c r="A153" s="754" t="s">
        <v>536</v>
      </c>
      <c r="B153" s="754"/>
      <c r="C153" s="748" t="s">
        <v>1091</v>
      </c>
      <c r="D153" s="876">
        <f t="shared" si="3"/>
        <v>1499000</v>
      </c>
      <c r="E153" s="767"/>
      <c r="F153" s="766">
        <v>1499000</v>
      </c>
      <c r="G153" s="1269"/>
      <c r="H153" s="1269"/>
      <c r="I153" s="753">
        <f t="shared" si="2"/>
        <v>2998000</v>
      </c>
      <c r="K153" s="856"/>
    </row>
    <row r="154" spans="1:12" s="432" customFormat="1" ht="17.25" hidden="1" customHeight="1" x14ac:dyDescent="0.25">
      <c r="A154" s="754" t="s">
        <v>537</v>
      </c>
      <c r="B154" s="754"/>
      <c r="C154" s="748" t="s">
        <v>1092</v>
      </c>
      <c r="D154" s="767">
        <f t="shared" si="3"/>
        <v>0</v>
      </c>
      <c r="E154" s="885"/>
      <c r="F154" s="771"/>
      <c r="G154" s="1257"/>
      <c r="H154" s="1257"/>
      <c r="I154" s="753">
        <f t="shared" si="2"/>
        <v>0</v>
      </c>
      <c r="K154" s="856"/>
    </row>
    <row r="155" spans="1:12" s="432" customFormat="1" ht="17.25" hidden="1" customHeight="1" x14ac:dyDescent="0.25">
      <c r="A155" s="754" t="s">
        <v>538</v>
      </c>
      <c r="B155" s="754"/>
      <c r="C155" s="748" t="s">
        <v>1093</v>
      </c>
      <c r="D155" s="767">
        <f t="shared" si="3"/>
        <v>0</v>
      </c>
      <c r="E155" s="767"/>
      <c r="F155" s="766"/>
      <c r="G155" s="1269"/>
      <c r="H155" s="1269"/>
      <c r="I155" s="753">
        <f t="shared" si="2"/>
        <v>0</v>
      </c>
      <c r="K155" s="856"/>
    </row>
    <row r="156" spans="1:12" s="432" customFormat="1" ht="17.25" hidden="1" customHeight="1" x14ac:dyDescent="0.25">
      <c r="A156" s="754" t="s">
        <v>539</v>
      </c>
      <c r="B156" s="754"/>
      <c r="C156" s="748" t="s">
        <v>1094</v>
      </c>
      <c r="D156" s="767">
        <f t="shared" si="3"/>
        <v>0</v>
      </c>
      <c r="E156" s="767"/>
      <c r="F156" s="766"/>
      <c r="G156" s="1269"/>
      <c r="H156" s="1269"/>
      <c r="I156" s="753">
        <f t="shared" si="2"/>
        <v>0</v>
      </c>
      <c r="K156" s="856"/>
    </row>
    <row r="157" spans="1:12" s="432" customFormat="1" ht="17.25" hidden="1" customHeight="1" x14ac:dyDescent="0.25">
      <c r="A157" s="754" t="s">
        <v>540</v>
      </c>
      <c r="B157" s="754"/>
      <c r="C157" s="748" t="s">
        <v>1095</v>
      </c>
      <c r="D157" s="767">
        <f t="shared" si="3"/>
        <v>0</v>
      </c>
      <c r="E157" s="767"/>
      <c r="F157" s="766"/>
      <c r="G157" s="1269"/>
      <c r="H157" s="1269"/>
      <c r="I157" s="753">
        <f t="shared" si="2"/>
        <v>0</v>
      </c>
      <c r="K157" s="856"/>
    </row>
    <row r="158" spans="1:12" s="432" customFormat="1" ht="17.25" hidden="1" customHeight="1" x14ac:dyDescent="0.25">
      <c r="A158" s="754" t="s">
        <v>541</v>
      </c>
      <c r="B158" s="754"/>
      <c r="C158" s="748" t="s">
        <v>1096</v>
      </c>
      <c r="D158" s="767">
        <f t="shared" si="3"/>
        <v>0</v>
      </c>
      <c r="E158" s="883"/>
      <c r="F158" s="868"/>
      <c r="G158" s="1260"/>
      <c r="H158" s="1260"/>
      <c r="I158" s="753">
        <f t="shared" si="2"/>
        <v>0</v>
      </c>
      <c r="K158" s="856"/>
    </row>
    <row r="159" spans="1:12" s="432" customFormat="1" ht="17.25" customHeight="1" x14ac:dyDescent="0.25">
      <c r="A159" s="754" t="s">
        <v>542</v>
      </c>
      <c r="B159" s="754"/>
      <c r="C159" s="748" t="s">
        <v>1097</v>
      </c>
      <c r="D159" s="876">
        <f t="shared" si="3"/>
        <v>1499000</v>
      </c>
      <c r="E159" s="767"/>
      <c r="F159" s="766">
        <v>1499000</v>
      </c>
      <c r="G159" s="1269"/>
      <c r="H159" s="1269"/>
      <c r="I159" s="753">
        <f t="shared" si="2"/>
        <v>2998000</v>
      </c>
      <c r="K159" s="856"/>
    </row>
    <row r="160" spans="1:12" s="432" customFormat="1" ht="17.25" customHeight="1" x14ac:dyDescent="0.25">
      <c r="A160" s="754" t="s">
        <v>543</v>
      </c>
      <c r="B160" s="754"/>
      <c r="C160" s="748" t="s">
        <v>1098</v>
      </c>
      <c r="D160" s="876">
        <f t="shared" si="3"/>
        <v>1499000</v>
      </c>
      <c r="E160" s="767"/>
      <c r="F160" s="766">
        <v>1499000</v>
      </c>
      <c r="G160" s="1269"/>
      <c r="H160" s="1269"/>
      <c r="I160" s="753">
        <f t="shared" si="2"/>
        <v>2998000</v>
      </c>
      <c r="K160" s="856"/>
    </row>
    <row r="161" spans="1:11" s="432" customFormat="1" ht="17.25" customHeight="1" x14ac:dyDescent="0.25">
      <c r="A161" s="754" t="s">
        <v>544</v>
      </c>
      <c r="B161" s="754"/>
      <c r="C161" s="748" t="s">
        <v>1099</v>
      </c>
      <c r="D161" s="876">
        <f t="shared" si="3"/>
        <v>1499000</v>
      </c>
      <c r="E161" s="767"/>
      <c r="F161" s="766">
        <v>1499000</v>
      </c>
      <c r="G161" s="1269"/>
      <c r="H161" s="1269"/>
      <c r="I161" s="753">
        <f t="shared" si="2"/>
        <v>2998000</v>
      </c>
      <c r="K161" s="856"/>
    </row>
    <row r="162" spans="1:11" s="432" customFormat="1" ht="17.25" customHeight="1" x14ac:dyDescent="0.25">
      <c r="A162" s="754" t="s">
        <v>545</v>
      </c>
      <c r="B162" s="754"/>
      <c r="C162" s="748" t="s">
        <v>1100</v>
      </c>
      <c r="D162" s="876">
        <f t="shared" si="3"/>
        <v>1499000</v>
      </c>
      <c r="E162" s="767"/>
      <c r="F162" s="766">
        <v>1499000</v>
      </c>
      <c r="G162" s="1269"/>
      <c r="H162" s="1269"/>
      <c r="I162" s="753">
        <f t="shared" si="2"/>
        <v>2998000</v>
      </c>
      <c r="K162" s="856"/>
    </row>
    <row r="163" spans="1:11" s="432" customFormat="1" ht="17.25" customHeight="1" x14ac:dyDescent="0.25">
      <c r="A163" s="754" t="s">
        <v>546</v>
      </c>
      <c r="B163" s="754"/>
      <c r="C163" s="748" t="s">
        <v>1101</v>
      </c>
      <c r="D163" s="876">
        <f t="shared" si="3"/>
        <v>1499000</v>
      </c>
      <c r="E163" s="767"/>
      <c r="F163" s="766">
        <v>1499000</v>
      </c>
      <c r="G163" s="1269"/>
      <c r="H163" s="1269"/>
      <c r="I163" s="753">
        <f t="shared" si="2"/>
        <v>2998000</v>
      </c>
      <c r="K163" s="856"/>
    </row>
    <row r="164" spans="1:11" s="432" customFormat="1" ht="17.25" customHeight="1" x14ac:dyDescent="0.25">
      <c r="A164" s="754" t="s">
        <v>547</v>
      </c>
      <c r="B164" s="754"/>
      <c r="C164" s="748" t="s">
        <v>1102</v>
      </c>
      <c r="D164" s="876">
        <f t="shared" si="3"/>
        <v>1499000</v>
      </c>
      <c r="E164" s="767"/>
      <c r="F164" s="766">
        <v>1499000</v>
      </c>
      <c r="G164" s="1269"/>
      <c r="H164" s="1269"/>
      <c r="I164" s="753">
        <f t="shared" si="2"/>
        <v>2998000</v>
      </c>
      <c r="K164" s="856"/>
    </row>
    <row r="165" spans="1:11" s="432" customFormat="1" ht="17.25" hidden="1" customHeight="1" x14ac:dyDescent="0.25">
      <c r="A165" s="754" t="s">
        <v>548</v>
      </c>
      <c r="B165" s="754"/>
      <c r="C165" s="748" t="s">
        <v>1103</v>
      </c>
      <c r="D165" s="766">
        <f t="shared" si="3"/>
        <v>0</v>
      </c>
      <c r="E165" s="887"/>
      <c r="F165" s="888"/>
      <c r="G165" s="1270"/>
      <c r="H165" s="1270"/>
      <c r="I165" s="753">
        <f t="shared" si="2"/>
        <v>0</v>
      </c>
      <c r="K165" s="856"/>
    </row>
    <row r="166" spans="1:11" s="432" customFormat="1" ht="17.25" customHeight="1" x14ac:dyDescent="0.25">
      <c r="A166" s="754" t="s">
        <v>549</v>
      </c>
      <c r="B166" s="754"/>
      <c r="C166" s="748" t="s">
        <v>1104</v>
      </c>
      <c r="D166" s="876">
        <f t="shared" si="3"/>
        <v>1499000</v>
      </c>
      <c r="E166" s="767"/>
      <c r="F166" s="766">
        <v>1499000</v>
      </c>
      <c r="G166" s="1269"/>
      <c r="H166" s="1269"/>
      <c r="I166" s="753">
        <f t="shared" si="2"/>
        <v>2998000</v>
      </c>
      <c r="K166" s="856"/>
    </row>
    <row r="167" spans="1:11" s="432" customFormat="1" ht="17.25" hidden="1" customHeight="1" x14ac:dyDescent="0.25">
      <c r="A167" s="754" t="s">
        <v>550</v>
      </c>
      <c r="B167" s="754"/>
      <c r="C167" s="748" t="s">
        <v>1105</v>
      </c>
      <c r="D167" s="766">
        <f t="shared" si="3"/>
        <v>0</v>
      </c>
      <c r="E167" s="885"/>
      <c r="F167" s="771"/>
      <c r="G167" s="1257"/>
      <c r="H167" s="1257"/>
      <c r="I167" s="753">
        <f t="shared" si="2"/>
        <v>0</v>
      </c>
      <c r="K167" s="856"/>
    </row>
    <row r="168" spans="1:11" s="432" customFormat="1" ht="17.25" hidden="1" customHeight="1" x14ac:dyDescent="0.25">
      <c r="A168" s="754" t="s">
        <v>551</v>
      </c>
      <c r="B168" s="754"/>
      <c r="C168" s="748" t="s">
        <v>1106</v>
      </c>
      <c r="D168" s="766">
        <f t="shared" si="3"/>
        <v>0</v>
      </c>
      <c r="E168" s="767"/>
      <c r="F168" s="766"/>
      <c r="G168" s="1269"/>
      <c r="H168" s="1269"/>
      <c r="I168" s="753">
        <f t="shared" si="2"/>
        <v>0</v>
      </c>
      <c r="K168" s="856"/>
    </row>
    <row r="169" spans="1:11" s="432" customFormat="1" ht="17.25" hidden="1" customHeight="1" x14ac:dyDescent="0.25">
      <c r="A169" s="754" t="s">
        <v>552</v>
      </c>
      <c r="B169" s="754"/>
      <c r="C169" s="748" t="s">
        <v>1107</v>
      </c>
      <c r="D169" s="766">
        <f t="shared" si="3"/>
        <v>0</v>
      </c>
      <c r="E169" s="767"/>
      <c r="F169" s="766"/>
      <c r="G169" s="1269"/>
      <c r="H169" s="1269"/>
      <c r="I169" s="753">
        <f t="shared" si="2"/>
        <v>0</v>
      </c>
      <c r="K169" s="856"/>
    </row>
    <row r="170" spans="1:11" s="432" customFormat="1" ht="17.25" hidden="1" customHeight="1" x14ac:dyDescent="0.25">
      <c r="A170" s="754" t="s">
        <v>553</v>
      </c>
      <c r="B170" s="754"/>
      <c r="C170" s="748" t="s">
        <v>1108</v>
      </c>
      <c r="D170" s="766">
        <f t="shared" si="3"/>
        <v>0</v>
      </c>
      <c r="E170" s="767"/>
      <c r="F170" s="766"/>
      <c r="G170" s="1269"/>
      <c r="H170" s="1269"/>
      <c r="I170" s="753">
        <f t="shared" si="2"/>
        <v>0</v>
      </c>
      <c r="K170" s="856"/>
    </row>
    <row r="171" spans="1:11" s="432" customFormat="1" ht="17.25" hidden="1" customHeight="1" x14ac:dyDescent="0.25">
      <c r="A171" s="754" t="s">
        <v>554</v>
      </c>
      <c r="B171" s="754"/>
      <c r="C171" s="748" t="s">
        <v>1109</v>
      </c>
      <c r="D171" s="766">
        <f t="shared" si="3"/>
        <v>0</v>
      </c>
      <c r="E171" s="767"/>
      <c r="F171" s="766"/>
      <c r="G171" s="1269"/>
      <c r="H171" s="1269"/>
      <c r="I171" s="753">
        <f t="shared" si="2"/>
        <v>0</v>
      </c>
      <c r="K171" s="856"/>
    </row>
    <row r="172" spans="1:11" s="432" customFormat="1" ht="17.25" hidden="1" customHeight="1" x14ac:dyDescent="0.25">
      <c r="A172" s="754" t="s">
        <v>555</v>
      </c>
      <c r="B172" s="754"/>
      <c r="C172" s="748" t="s">
        <v>1110</v>
      </c>
      <c r="D172" s="766">
        <f t="shared" si="3"/>
        <v>0</v>
      </c>
      <c r="E172" s="767"/>
      <c r="F172" s="766"/>
      <c r="G172" s="1269"/>
      <c r="H172" s="1269"/>
      <c r="I172" s="753">
        <f t="shared" si="2"/>
        <v>0</v>
      </c>
      <c r="K172" s="856"/>
    </row>
    <row r="173" spans="1:11" s="432" customFormat="1" ht="17.25" hidden="1" customHeight="1" x14ac:dyDescent="0.25">
      <c r="A173" s="754" t="s">
        <v>556</v>
      </c>
      <c r="B173" s="754"/>
      <c r="C173" s="748" t="s">
        <v>1111</v>
      </c>
      <c r="D173" s="766">
        <f t="shared" si="3"/>
        <v>0</v>
      </c>
      <c r="E173" s="767"/>
      <c r="F173" s="766"/>
      <c r="G173" s="1269"/>
      <c r="H173" s="1269"/>
      <c r="I173" s="753">
        <f t="shared" si="2"/>
        <v>0</v>
      </c>
      <c r="K173" s="856"/>
    </row>
    <row r="174" spans="1:11" s="432" customFormat="1" ht="17.25" hidden="1" customHeight="1" x14ac:dyDescent="0.25">
      <c r="A174" s="754" t="s">
        <v>557</v>
      </c>
      <c r="B174" s="754"/>
      <c r="C174" s="748" t="s">
        <v>1112</v>
      </c>
      <c r="D174" s="766">
        <f t="shared" si="3"/>
        <v>0</v>
      </c>
      <c r="E174" s="767"/>
      <c r="F174" s="766"/>
      <c r="G174" s="1269"/>
      <c r="H174" s="1269"/>
      <c r="I174" s="753">
        <f t="shared" si="2"/>
        <v>0</v>
      </c>
      <c r="K174" s="856"/>
    </row>
    <row r="175" spans="1:11" s="432" customFormat="1" ht="17.25" hidden="1" customHeight="1" x14ac:dyDescent="0.25">
      <c r="A175" s="754" t="s">
        <v>558</v>
      </c>
      <c r="B175" s="754"/>
      <c r="C175" s="748" t="s">
        <v>1113</v>
      </c>
      <c r="D175" s="766">
        <f t="shared" si="3"/>
        <v>0</v>
      </c>
      <c r="E175" s="883"/>
      <c r="F175" s="868"/>
      <c r="G175" s="1260"/>
      <c r="H175" s="1260"/>
      <c r="I175" s="753">
        <f t="shared" si="2"/>
        <v>0</v>
      </c>
      <c r="K175" s="856"/>
    </row>
    <row r="176" spans="1:11" s="432" customFormat="1" ht="17.25" customHeight="1" x14ac:dyDescent="0.25">
      <c r="A176" s="754" t="s">
        <v>559</v>
      </c>
      <c r="B176" s="754"/>
      <c r="C176" s="748" t="s">
        <v>1114</v>
      </c>
      <c r="D176" s="876">
        <f t="shared" si="3"/>
        <v>1220400</v>
      </c>
      <c r="E176" s="767"/>
      <c r="F176" s="766"/>
      <c r="G176" s="1173">
        <v>1220400</v>
      </c>
      <c r="H176" s="1175"/>
      <c r="I176" s="753">
        <f t="shared" si="2"/>
        <v>2440800</v>
      </c>
      <c r="K176" s="856"/>
    </row>
    <row r="177" spans="1:11" s="432" customFormat="1" ht="17.25" customHeight="1" x14ac:dyDescent="0.25">
      <c r="A177" s="754" t="s">
        <v>560</v>
      </c>
      <c r="B177" s="754"/>
      <c r="C177" s="748" t="s">
        <v>1115</v>
      </c>
      <c r="D177" s="876">
        <f t="shared" si="3"/>
        <v>1499000</v>
      </c>
      <c r="E177" s="767"/>
      <c r="F177" s="766">
        <v>1499000</v>
      </c>
      <c r="G177" s="1255"/>
      <c r="H177" s="1256"/>
      <c r="I177" s="753">
        <f t="shared" si="2"/>
        <v>2998000</v>
      </c>
      <c r="K177" s="856"/>
    </row>
    <row r="178" spans="1:11" s="432" customFormat="1" ht="17.25" hidden="1" customHeight="1" x14ac:dyDescent="0.25">
      <c r="A178" s="754" t="s">
        <v>561</v>
      </c>
      <c r="B178" s="754"/>
      <c r="C178" s="748" t="s">
        <v>1116</v>
      </c>
      <c r="D178" s="766">
        <f t="shared" si="3"/>
        <v>0</v>
      </c>
      <c r="E178" s="887"/>
      <c r="F178" s="888"/>
      <c r="G178" s="1267"/>
      <c r="H178" s="1268"/>
      <c r="I178" s="753">
        <f t="shared" si="2"/>
        <v>0</v>
      </c>
      <c r="K178" s="856"/>
    </row>
    <row r="179" spans="1:11" s="432" customFormat="1" ht="17.25" customHeight="1" x14ac:dyDescent="0.25">
      <c r="A179" s="754" t="s">
        <v>562</v>
      </c>
      <c r="B179" s="754"/>
      <c r="C179" s="748" t="s">
        <v>1117</v>
      </c>
      <c r="D179" s="876">
        <f t="shared" si="3"/>
        <v>1499000</v>
      </c>
      <c r="E179" s="767"/>
      <c r="F179" s="766">
        <v>1499000</v>
      </c>
      <c r="G179" s="1255"/>
      <c r="H179" s="1256"/>
      <c r="I179" s="753">
        <f t="shared" si="2"/>
        <v>2998000</v>
      </c>
      <c r="K179" s="856"/>
    </row>
    <row r="180" spans="1:11" s="432" customFormat="1" ht="17.25" customHeight="1" x14ac:dyDescent="0.25">
      <c r="A180" s="754" t="s">
        <v>563</v>
      </c>
      <c r="B180" s="754"/>
      <c r="C180" s="748" t="s">
        <v>1118</v>
      </c>
      <c r="D180" s="876">
        <f t="shared" si="3"/>
        <v>1499000</v>
      </c>
      <c r="E180" s="767"/>
      <c r="F180" s="766">
        <v>1499000</v>
      </c>
      <c r="G180" s="1255"/>
      <c r="H180" s="1256"/>
      <c r="I180" s="753">
        <f t="shared" si="2"/>
        <v>2998000</v>
      </c>
      <c r="K180" s="856"/>
    </row>
    <row r="181" spans="1:11" s="432" customFormat="1" ht="17.25" hidden="1" customHeight="1" x14ac:dyDescent="0.25">
      <c r="A181" s="754" t="s">
        <v>564</v>
      </c>
      <c r="B181" s="754"/>
      <c r="C181" s="748" t="s">
        <v>1119</v>
      </c>
      <c r="D181" s="766">
        <f t="shared" si="3"/>
        <v>0</v>
      </c>
      <c r="E181" s="885"/>
      <c r="F181" s="771"/>
      <c r="G181" s="1265"/>
      <c r="H181" s="1266"/>
      <c r="I181" s="753">
        <f t="shared" si="2"/>
        <v>0</v>
      </c>
      <c r="K181" s="856"/>
    </row>
    <row r="182" spans="1:11" s="432" customFormat="1" ht="17.25" hidden="1" customHeight="1" x14ac:dyDescent="0.25">
      <c r="A182" s="754" t="s">
        <v>565</v>
      </c>
      <c r="B182" s="754"/>
      <c r="C182" s="748" t="s">
        <v>1120</v>
      </c>
      <c r="D182" s="766">
        <f t="shared" si="3"/>
        <v>0</v>
      </c>
      <c r="E182" s="767"/>
      <c r="F182" s="766"/>
      <c r="G182" s="1255"/>
      <c r="H182" s="1256"/>
      <c r="I182" s="753">
        <f t="shared" si="2"/>
        <v>0</v>
      </c>
      <c r="K182" s="856"/>
    </row>
    <row r="183" spans="1:11" s="432" customFormat="1" ht="17.25" hidden="1" customHeight="1" x14ac:dyDescent="0.25">
      <c r="A183" s="754" t="s">
        <v>566</v>
      </c>
      <c r="B183" s="754"/>
      <c r="C183" s="748" t="s">
        <v>1121</v>
      </c>
      <c r="D183" s="766">
        <f t="shared" si="3"/>
        <v>0</v>
      </c>
      <c r="E183" s="883"/>
      <c r="F183" s="868"/>
      <c r="G183" s="1261"/>
      <c r="H183" s="1262"/>
      <c r="I183" s="753">
        <f t="shared" si="2"/>
        <v>0</v>
      </c>
      <c r="K183" s="856"/>
    </row>
    <row r="184" spans="1:11" s="432" customFormat="1" ht="17.25" customHeight="1" x14ac:dyDescent="0.25">
      <c r="A184" s="754" t="s">
        <v>567</v>
      </c>
      <c r="B184" s="754"/>
      <c r="C184" s="748" t="s">
        <v>1122</v>
      </c>
      <c r="D184" s="876">
        <f t="shared" si="3"/>
        <v>1499000</v>
      </c>
      <c r="E184" s="767"/>
      <c r="F184" s="766">
        <v>1499000</v>
      </c>
      <c r="G184" s="1255"/>
      <c r="H184" s="1256"/>
      <c r="I184" s="753">
        <f t="shared" si="2"/>
        <v>2998000</v>
      </c>
      <c r="K184" s="856"/>
    </row>
    <row r="185" spans="1:11" s="432" customFormat="1" ht="17.25" hidden="1" customHeight="1" x14ac:dyDescent="0.25">
      <c r="A185" s="754" t="s">
        <v>568</v>
      </c>
      <c r="B185" s="754"/>
      <c r="C185" s="748" t="s">
        <v>1123</v>
      </c>
      <c r="D185" s="766">
        <f t="shared" si="3"/>
        <v>0</v>
      </c>
      <c r="E185" s="887"/>
      <c r="F185" s="888"/>
      <c r="G185" s="1267"/>
      <c r="H185" s="1268"/>
      <c r="I185" s="753">
        <f t="shared" si="2"/>
        <v>0</v>
      </c>
      <c r="K185" s="856"/>
    </row>
    <row r="186" spans="1:11" s="432" customFormat="1" ht="17.25" customHeight="1" x14ac:dyDescent="0.25">
      <c r="A186" s="754" t="s">
        <v>569</v>
      </c>
      <c r="B186" s="754"/>
      <c r="C186" s="748" t="s">
        <v>1124</v>
      </c>
      <c r="D186" s="876">
        <f t="shared" si="3"/>
        <v>1499000</v>
      </c>
      <c r="E186" s="767"/>
      <c r="F186" s="766">
        <v>1499000</v>
      </c>
      <c r="G186" s="1255"/>
      <c r="H186" s="1256"/>
      <c r="I186" s="753">
        <f t="shared" si="2"/>
        <v>2998000</v>
      </c>
      <c r="K186" s="856"/>
    </row>
    <row r="187" spans="1:11" s="432" customFormat="1" ht="17.25" customHeight="1" x14ac:dyDescent="0.25">
      <c r="A187" s="754" t="s">
        <v>570</v>
      </c>
      <c r="B187" s="754"/>
      <c r="C187" s="748" t="s">
        <v>1125</v>
      </c>
      <c r="D187" s="876">
        <f t="shared" si="3"/>
        <v>1499000</v>
      </c>
      <c r="E187" s="767"/>
      <c r="F187" s="766">
        <v>1499000</v>
      </c>
      <c r="G187" s="1255"/>
      <c r="H187" s="1256"/>
      <c r="I187" s="753">
        <f t="shared" si="2"/>
        <v>2998000</v>
      </c>
      <c r="K187" s="856"/>
    </row>
    <row r="188" spans="1:11" s="432" customFormat="1" ht="17.25" hidden="1" customHeight="1" x14ac:dyDescent="0.25">
      <c r="A188" s="754" t="s">
        <v>571</v>
      </c>
      <c r="B188" s="754"/>
      <c r="C188" s="748" t="s">
        <v>1126</v>
      </c>
      <c r="D188" s="766">
        <f t="shared" si="3"/>
        <v>0</v>
      </c>
      <c r="E188" s="885"/>
      <c r="F188" s="771"/>
      <c r="G188" s="1265"/>
      <c r="H188" s="1266"/>
      <c r="I188" s="753">
        <f t="shared" si="2"/>
        <v>0</v>
      </c>
      <c r="K188" s="856"/>
    </row>
    <row r="189" spans="1:11" s="432" customFormat="1" ht="17.25" hidden="1" customHeight="1" x14ac:dyDescent="0.25">
      <c r="A189" s="754" t="s">
        <v>572</v>
      </c>
      <c r="B189" s="754"/>
      <c r="C189" s="748" t="s">
        <v>1127</v>
      </c>
      <c r="D189" s="766">
        <f t="shared" si="3"/>
        <v>0</v>
      </c>
      <c r="E189" s="767"/>
      <c r="F189" s="766"/>
      <c r="G189" s="1255"/>
      <c r="H189" s="1256"/>
      <c r="I189" s="753">
        <f t="shared" si="2"/>
        <v>0</v>
      </c>
      <c r="K189" s="856"/>
    </row>
    <row r="190" spans="1:11" s="432" customFormat="1" ht="17.25" hidden="1" customHeight="1" x14ac:dyDescent="0.25">
      <c r="A190" s="754" t="s">
        <v>781</v>
      </c>
      <c r="B190" s="754"/>
      <c r="C190" s="748" t="s">
        <v>1128</v>
      </c>
      <c r="D190" s="766">
        <f t="shared" si="3"/>
        <v>0</v>
      </c>
      <c r="E190" s="767"/>
      <c r="F190" s="766"/>
      <c r="G190" s="1255"/>
      <c r="H190" s="1256"/>
      <c r="I190" s="753">
        <f t="shared" si="2"/>
        <v>0</v>
      </c>
      <c r="K190" s="856"/>
    </row>
    <row r="191" spans="1:11" s="432" customFormat="1" ht="17.25" hidden="1" customHeight="1" x14ac:dyDescent="0.25">
      <c r="A191" s="754" t="s">
        <v>782</v>
      </c>
      <c r="B191" s="754"/>
      <c r="C191" s="748" t="s">
        <v>1129</v>
      </c>
      <c r="D191" s="766">
        <f t="shared" si="3"/>
        <v>0</v>
      </c>
      <c r="E191" s="767"/>
      <c r="F191" s="766"/>
      <c r="G191" s="1255"/>
      <c r="H191" s="1256"/>
      <c r="I191" s="753">
        <f t="shared" si="2"/>
        <v>0</v>
      </c>
      <c r="K191" s="856"/>
    </row>
    <row r="192" spans="1:11" s="432" customFormat="1" ht="17.25" hidden="1" customHeight="1" x14ac:dyDescent="0.25">
      <c r="A192" s="754" t="s">
        <v>783</v>
      </c>
      <c r="B192" s="754"/>
      <c r="C192" s="748" t="s">
        <v>1130</v>
      </c>
      <c r="D192" s="766">
        <f t="shared" si="3"/>
        <v>0</v>
      </c>
      <c r="E192" s="883"/>
      <c r="F192" s="868"/>
      <c r="G192" s="1261"/>
      <c r="H192" s="1262"/>
      <c r="I192" s="753">
        <f t="shared" si="2"/>
        <v>0</v>
      </c>
      <c r="K192" s="856"/>
    </row>
    <row r="193" spans="1:11" s="432" customFormat="1" ht="17.25" customHeight="1" x14ac:dyDescent="0.25">
      <c r="A193" s="754" t="s">
        <v>784</v>
      </c>
      <c r="B193" s="754"/>
      <c r="C193" s="748" t="s">
        <v>1131</v>
      </c>
      <c r="D193" s="876">
        <f t="shared" si="3"/>
        <v>1499000</v>
      </c>
      <c r="E193" s="767"/>
      <c r="F193" s="766">
        <v>1499000</v>
      </c>
      <c r="G193" s="1255"/>
      <c r="H193" s="1256"/>
      <c r="I193" s="753">
        <f t="shared" si="2"/>
        <v>2998000</v>
      </c>
      <c r="K193" s="856"/>
    </row>
    <row r="194" spans="1:11" s="432" customFormat="1" ht="17.25" customHeight="1" x14ac:dyDescent="0.25">
      <c r="A194" s="754" t="s">
        <v>785</v>
      </c>
      <c r="B194" s="754"/>
      <c r="C194" s="748" t="s">
        <v>1132</v>
      </c>
      <c r="D194" s="876">
        <f t="shared" si="3"/>
        <v>1499000</v>
      </c>
      <c r="E194" s="767"/>
      <c r="F194" s="766">
        <v>1499000</v>
      </c>
      <c r="G194" s="1255"/>
      <c r="H194" s="1256"/>
      <c r="I194" s="753">
        <f t="shared" si="2"/>
        <v>2998000</v>
      </c>
      <c r="K194" s="856"/>
    </row>
    <row r="195" spans="1:11" s="432" customFormat="1" ht="17.25" hidden="1" customHeight="1" x14ac:dyDescent="0.25">
      <c r="A195" s="754" t="s">
        <v>786</v>
      </c>
      <c r="B195" s="754"/>
      <c r="C195" s="748" t="s">
        <v>1133</v>
      </c>
      <c r="D195" s="766">
        <f t="shared" si="3"/>
        <v>0</v>
      </c>
      <c r="E195" s="887"/>
      <c r="F195" s="888"/>
      <c r="G195" s="1267"/>
      <c r="H195" s="1268"/>
      <c r="I195" s="753">
        <f t="shared" si="2"/>
        <v>0</v>
      </c>
      <c r="K195" s="856"/>
    </row>
    <row r="196" spans="1:11" s="432" customFormat="1" ht="17.25" customHeight="1" x14ac:dyDescent="0.25">
      <c r="A196" s="754" t="s">
        <v>915</v>
      </c>
      <c r="B196" s="754"/>
      <c r="C196" s="748" t="s">
        <v>1134</v>
      </c>
      <c r="D196" s="876">
        <f t="shared" si="3"/>
        <v>11502000</v>
      </c>
      <c r="E196" s="766">
        <v>7004000</v>
      </c>
      <c r="F196" s="766">
        <v>4498000</v>
      </c>
      <c r="G196" s="1255"/>
      <c r="H196" s="1256"/>
      <c r="I196" s="753">
        <f t="shared" si="2"/>
        <v>23004000</v>
      </c>
      <c r="K196" s="856"/>
    </row>
    <row r="197" spans="1:11" s="432" customFormat="1" x14ac:dyDescent="0.25">
      <c r="A197" s="754" t="s">
        <v>916</v>
      </c>
      <c r="B197" s="754"/>
      <c r="C197" s="748" t="s">
        <v>1135</v>
      </c>
      <c r="D197" s="876">
        <f t="shared" si="3"/>
        <v>1499000</v>
      </c>
      <c r="E197" s="767"/>
      <c r="F197" s="766">
        <v>1499000</v>
      </c>
      <c r="G197" s="1255"/>
      <c r="H197" s="1256"/>
      <c r="I197" s="753">
        <f t="shared" si="2"/>
        <v>2998000</v>
      </c>
      <c r="K197" s="856"/>
    </row>
    <row r="198" spans="1:11" s="432" customFormat="1" ht="17.25" hidden="1" customHeight="1" x14ac:dyDescent="0.25">
      <c r="A198" s="754" t="s">
        <v>1136</v>
      </c>
      <c r="B198" s="754"/>
      <c r="C198" s="748" t="s">
        <v>1137</v>
      </c>
      <c r="D198" s="766">
        <f t="shared" si="3"/>
        <v>0</v>
      </c>
      <c r="E198" s="885"/>
      <c r="F198" s="771"/>
      <c r="G198" s="1265"/>
      <c r="H198" s="1266"/>
      <c r="I198" s="753">
        <f t="shared" si="2"/>
        <v>0</v>
      </c>
      <c r="K198" s="856"/>
    </row>
    <row r="199" spans="1:11" s="432" customFormat="1" ht="17.25" hidden="1" customHeight="1" x14ac:dyDescent="0.25">
      <c r="A199" s="754" t="s">
        <v>1138</v>
      </c>
      <c r="B199" s="754"/>
      <c r="C199" s="748" t="s">
        <v>1139</v>
      </c>
      <c r="D199" s="766">
        <f t="shared" si="3"/>
        <v>0</v>
      </c>
      <c r="E199" s="767"/>
      <c r="F199" s="766"/>
      <c r="G199" s="1255"/>
      <c r="H199" s="1256"/>
      <c r="I199" s="753">
        <f t="shared" si="2"/>
        <v>0</v>
      </c>
      <c r="K199" s="856"/>
    </row>
    <row r="200" spans="1:11" s="432" customFormat="1" ht="17.25" hidden="1" customHeight="1" x14ac:dyDescent="0.25">
      <c r="A200" s="754" t="s">
        <v>1140</v>
      </c>
      <c r="B200" s="754"/>
      <c r="C200" s="748" t="s">
        <v>1141</v>
      </c>
      <c r="D200" s="766">
        <f t="shared" si="3"/>
        <v>0</v>
      </c>
      <c r="E200" s="883"/>
      <c r="F200" s="868"/>
      <c r="G200" s="1261"/>
      <c r="H200" s="1262"/>
      <c r="I200" s="753">
        <f t="shared" ref="I200:I263" si="4">SUM(D200:H200)</f>
        <v>0</v>
      </c>
      <c r="K200" s="856"/>
    </row>
    <row r="201" spans="1:11" s="432" customFormat="1" ht="17.25" customHeight="1" x14ac:dyDescent="0.25">
      <c r="A201" s="754" t="s">
        <v>1142</v>
      </c>
      <c r="B201" s="754"/>
      <c r="C201" s="748" t="s">
        <v>1143</v>
      </c>
      <c r="D201" s="876">
        <f t="shared" si="3"/>
        <v>1499000</v>
      </c>
      <c r="E201" s="767"/>
      <c r="F201" s="766">
        <v>1499000</v>
      </c>
      <c r="G201" s="1255"/>
      <c r="H201" s="1256"/>
      <c r="I201" s="753">
        <f t="shared" si="4"/>
        <v>2998000</v>
      </c>
      <c r="K201" s="856"/>
    </row>
    <row r="202" spans="1:11" s="432" customFormat="1" ht="17.25" customHeight="1" x14ac:dyDescent="0.25">
      <c r="A202" s="754" t="s">
        <v>1144</v>
      </c>
      <c r="B202" s="754"/>
      <c r="C202" s="748" t="s">
        <v>1145</v>
      </c>
      <c r="D202" s="876">
        <f t="shared" si="3"/>
        <v>1499000</v>
      </c>
      <c r="E202" s="767"/>
      <c r="F202" s="766">
        <v>1499000</v>
      </c>
      <c r="G202" s="1255"/>
      <c r="H202" s="1256"/>
      <c r="I202" s="753">
        <f t="shared" si="4"/>
        <v>2998000</v>
      </c>
      <c r="K202" s="856"/>
    </row>
    <row r="203" spans="1:11" s="432" customFormat="1" ht="17.25" hidden="1" customHeight="1" x14ac:dyDescent="0.25">
      <c r="A203" s="754" t="s">
        <v>1146</v>
      </c>
      <c r="B203" s="754"/>
      <c r="C203" s="748" t="s">
        <v>1147</v>
      </c>
      <c r="D203" s="766">
        <f t="shared" si="3"/>
        <v>0</v>
      </c>
      <c r="E203" s="885"/>
      <c r="F203" s="771"/>
      <c r="G203" s="1265"/>
      <c r="H203" s="1266"/>
      <c r="I203" s="753">
        <f t="shared" si="4"/>
        <v>0</v>
      </c>
      <c r="K203" s="856"/>
    </row>
    <row r="204" spans="1:11" s="432" customFormat="1" ht="17.25" hidden="1" customHeight="1" x14ac:dyDescent="0.25">
      <c r="A204" s="754" t="s">
        <v>1148</v>
      </c>
      <c r="B204" s="754"/>
      <c r="C204" s="748" t="s">
        <v>1149</v>
      </c>
      <c r="D204" s="766">
        <f t="shared" si="3"/>
        <v>0</v>
      </c>
      <c r="E204" s="767"/>
      <c r="F204" s="766"/>
      <c r="G204" s="1255"/>
      <c r="H204" s="1256"/>
      <c r="I204" s="753">
        <f t="shared" si="4"/>
        <v>0</v>
      </c>
      <c r="K204" s="856"/>
    </row>
    <row r="205" spans="1:11" s="432" customFormat="1" ht="17.25" hidden="1" customHeight="1" x14ac:dyDescent="0.25">
      <c r="A205" s="754" t="s">
        <v>1150</v>
      </c>
      <c r="B205" s="754"/>
      <c r="C205" s="748" t="s">
        <v>1151</v>
      </c>
      <c r="D205" s="766">
        <f t="shared" si="3"/>
        <v>0</v>
      </c>
      <c r="E205" s="767"/>
      <c r="F205" s="766"/>
      <c r="G205" s="1255"/>
      <c r="H205" s="1256"/>
      <c r="I205" s="753">
        <f t="shared" si="4"/>
        <v>0</v>
      </c>
      <c r="K205" s="856"/>
    </row>
    <row r="206" spans="1:11" s="432" customFormat="1" ht="17.25" hidden="1" customHeight="1" x14ac:dyDescent="0.25">
      <c r="A206" s="754" t="s">
        <v>1152</v>
      </c>
      <c r="B206" s="754"/>
      <c r="C206" s="748" t="s">
        <v>1153</v>
      </c>
      <c r="D206" s="766">
        <f t="shared" si="3"/>
        <v>0</v>
      </c>
      <c r="E206" s="883"/>
      <c r="F206" s="868"/>
      <c r="G206" s="1261"/>
      <c r="H206" s="1262"/>
      <c r="I206" s="753">
        <f t="shared" si="4"/>
        <v>0</v>
      </c>
      <c r="K206" s="856"/>
    </row>
    <row r="207" spans="1:11" s="432" customFormat="1" ht="17.25" customHeight="1" x14ac:dyDescent="0.25">
      <c r="A207" s="754" t="s">
        <v>1154</v>
      </c>
      <c r="B207" s="754"/>
      <c r="C207" s="748" t="s">
        <v>1155</v>
      </c>
      <c r="D207" s="876">
        <f t="shared" si="3"/>
        <v>1499000</v>
      </c>
      <c r="E207" s="767"/>
      <c r="F207" s="766">
        <v>1499000</v>
      </c>
      <c r="G207" s="1255"/>
      <c r="H207" s="1256"/>
      <c r="I207" s="753">
        <f t="shared" si="4"/>
        <v>2998000</v>
      </c>
      <c r="K207" s="856"/>
    </row>
    <row r="208" spans="1:11" ht="17.25" customHeight="1" x14ac:dyDescent="0.25">
      <c r="A208" s="754" t="s">
        <v>1156</v>
      </c>
      <c r="B208" s="754"/>
      <c r="C208" s="748" t="s">
        <v>1157</v>
      </c>
      <c r="D208" s="876">
        <f t="shared" si="3"/>
        <v>2998000</v>
      </c>
      <c r="E208" s="767"/>
      <c r="F208" s="766">
        <v>2998000</v>
      </c>
      <c r="G208" s="1255"/>
      <c r="H208" s="1256"/>
      <c r="I208" s="753">
        <f t="shared" si="4"/>
        <v>5996000</v>
      </c>
    </row>
    <row r="209" spans="1:11" ht="19.5" customHeight="1" x14ac:dyDescent="0.25">
      <c r="A209" s="754" t="s">
        <v>1158</v>
      </c>
      <c r="B209" s="754"/>
      <c r="C209" s="748" t="s">
        <v>1159</v>
      </c>
      <c r="D209" s="876">
        <f t="shared" si="3"/>
        <v>2302400</v>
      </c>
      <c r="E209" s="767"/>
      <c r="F209" s="766">
        <v>1499000</v>
      </c>
      <c r="G209" s="1263" t="s">
        <v>1171</v>
      </c>
      <c r="H209" s="1264"/>
      <c r="I209" s="753">
        <f t="shared" si="4"/>
        <v>3801400</v>
      </c>
    </row>
    <row r="210" spans="1:11" x14ac:dyDescent="0.25">
      <c r="A210" s="754" t="s">
        <v>1160</v>
      </c>
      <c r="B210" s="754"/>
      <c r="C210" s="748" t="s">
        <v>1161</v>
      </c>
      <c r="D210" s="876">
        <f t="shared" si="3"/>
        <v>1499000</v>
      </c>
      <c r="E210" s="767"/>
      <c r="F210" s="766">
        <v>1499000</v>
      </c>
      <c r="G210" s="1255"/>
      <c r="H210" s="1256"/>
      <c r="I210" s="753">
        <f t="shared" si="4"/>
        <v>2998000</v>
      </c>
    </row>
    <row r="211" spans="1:11" x14ac:dyDescent="0.25">
      <c r="A211" s="754" t="s">
        <v>1162</v>
      </c>
      <c r="B211" s="754"/>
      <c r="C211" s="748" t="s">
        <v>1163</v>
      </c>
      <c r="D211" s="876">
        <f t="shared" si="3"/>
        <v>1499000</v>
      </c>
      <c r="E211" s="767"/>
      <c r="F211" s="766">
        <v>1499000</v>
      </c>
      <c r="G211" s="1255"/>
      <c r="H211" s="1256"/>
      <c r="I211" s="753">
        <f t="shared" si="4"/>
        <v>2998000</v>
      </c>
    </row>
    <row r="212" spans="1:11" x14ac:dyDescent="0.25">
      <c r="A212" s="754" t="s">
        <v>1164</v>
      </c>
      <c r="B212" s="754"/>
      <c r="C212" s="748" t="s">
        <v>1165</v>
      </c>
      <c r="D212" s="876">
        <f t="shared" si="3"/>
        <v>1499000</v>
      </c>
      <c r="E212" s="767"/>
      <c r="F212" s="766">
        <v>1499000</v>
      </c>
      <c r="G212" s="1255"/>
      <c r="H212" s="1256"/>
      <c r="I212" s="753">
        <f t="shared" si="4"/>
        <v>2998000</v>
      </c>
    </row>
    <row r="213" spans="1:11" hidden="1" x14ac:dyDescent="0.25">
      <c r="A213" s="754" t="s">
        <v>1166</v>
      </c>
      <c r="B213" s="754"/>
      <c r="C213" s="748" t="s">
        <v>1167</v>
      </c>
      <c r="D213" s="766">
        <f>E213+F213+G213</f>
        <v>0</v>
      </c>
      <c r="E213" s="885"/>
      <c r="F213" s="771"/>
      <c r="G213" s="1257"/>
      <c r="H213" s="1257"/>
      <c r="I213" s="753">
        <f t="shared" si="4"/>
        <v>0</v>
      </c>
    </row>
    <row r="214" spans="1:11" hidden="1" x14ac:dyDescent="0.25">
      <c r="A214" s="754"/>
      <c r="B214" s="754"/>
      <c r="C214" s="748" t="s">
        <v>170</v>
      </c>
      <c r="D214" s="766">
        <f>E214+F214+G214</f>
        <v>0</v>
      </c>
      <c r="E214" s="883"/>
      <c r="F214" s="868"/>
      <c r="G214" s="1260"/>
      <c r="H214" s="1260"/>
      <c r="I214" s="753">
        <f t="shared" si="4"/>
        <v>0</v>
      </c>
    </row>
    <row r="215" spans="1:11" ht="75" x14ac:dyDescent="0.25">
      <c r="A215" s="807" t="s">
        <v>326</v>
      </c>
      <c r="B215" s="807" t="s">
        <v>327</v>
      </c>
      <c r="C215" s="961" t="s">
        <v>1355</v>
      </c>
      <c r="D215" s="875">
        <f>SUM(D216:D281)</f>
        <v>743467</v>
      </c>
      <c r="E215" s="924"/>
      <c r="F215" s="959"/>
      <c r="G215" s="1276"/>
      <c r="H215" s="1277"/>
      <c r="I215" s="753">
        <f t="shared" si="4"/>
        <v>743467</v>
      </c>
      <c r="J215" s="860" t="b">
        <f>D215=дод3!E67</f>
        <v>1</v>
      </c>
      <c r="K215" s="860"/>
    </row>
    <row r="216" spans="1:11" ht="18.75" hidden="1" x14ac:dyDescent="0.25">
      <c r="A216" s="754" t="s">
        <v>531</v>
      </c>
      <c r="B216" s="754"/>
      <c r="C216" s="748" t="s">
        <v>1078</v>
      </c>
      <c r="D216" s="876"/>
      <c r="E216" s="921"/>
      <c r="F216" s="922"/>
      <c r="G216" s="922"/>
      <c r="H216" s="923"/>
      <c r="I216" s="753">
        <f t="shared" si="4"/>
        <v>0</v>
      </c>
    </row>
    <row r="217" spans="1:11" ht="18.75" hidden="1" x14ac:dyDescent="0.25">
      <c r="A217" s="754" t="s">
        <v>532</v>
      </c>
      <c r="B217" s="754"/>
      <c r="C217" s="748" t="s">
        <v>1087</v>
      </c>
      <c r="D217" s="876"/>
      <c r="E217" s="902"/>
      <c r="F217" s="903"/>
      <c r="G217" s="903"/>
      <c r="H217" s="904"/>
      <c r="I217" s="753">
        <f t="shared" si="4"/>
        <v>0</v>
      </c>
    </row>
    <row r="218" spans="1:11" ht="18.75" hidden="1" x14ac:dyDescent="0.25">
      <c r="A218" s="754" t="s">
        <v>533</v>
      </c>
      <c r="B218" s="754"/>
      <c r="C218" s="748" t="s">
        <v>1088</v>
      </c>
      <c r="D218" s="876"/>
      <c r="E218" s="902"/>
      <c r="F218" s="903"/>
      <c r="G218" s="903"/>
      <c r="H218" s="904"/>
      <c r="I218" s="753">
        <f t="shared" si="4"/>
        <v>0</v>
      </c>
    </row>
    <row r="219" spans="1:11" ht="18.75" hidden="1" x14ac:dyDescent="0.25">
      <c r="A219" s="754" t="s">
        <v>534</v>
      </c>
      <c r="B219" s="754"/>
      <c r="C219" s="748" t="s">
        <v>1089</v>
      </c>
      <c r="D219" s="876"/>
      <c r="E219" s="902"/>
      <c r="F219" s="903"/>
      <c r="G219" s="903"/>
      <c r="H219" s="904"/>
      <c r="I219" s="753">
        <f t="shared" si="4"/>
        <v>0</v>
      </c>
    </row>
    <row r="220" spans="1:11" ht="18.75" hidden="1" x14ac:dyDescent="0.25">
      <c r="A220" s="754" t="s">
        <v>535</v>
      </c>
      <c r="B220" s="754"/>
      <c r="C220" s="748" t="s">
        <v>1090</v>
      </c>
      <c r="D220" s="876"/>
      <c r="E220" s="902"/>
      <c r="F220" s="903"/>
      <c r="G220" s="903"/>
      <c r="H220" s="904"/>
      <c r="I220" s="753">
        <f t="shared" si="4"/>
        <v>0</v>
      </c>
    </row>
    <row r="221" spans="1:11" ht="18.75" hidden="1" x14ac:dyDescent="0.25">
      <c r="A221" s="754" t="s">
        <v>536</v>
      </c>
      <c r="B221" s="754"/>
      <c r="C221" s="748" t="s">
        <v>1091</v>
      </c>
      <c r="D221" s="876"/>
      <c r="E221" s="902"/>
      <c r="F221" s="903"/>
      <c r="G221" s="903"/>
      <c r="H221" s="904"/>
      <c r="I221" s="753">
        <f t="shared" si="4"/>
        <v>0</v>
      </c>
    </row>
    <row r="222" spans="1:11" ht="18.75" hidden="1" x14ac:dyDescent="0.25">
      <c r="A222" s="754" t="s">
        <v>537</v>
      </c>
      <c r="B222" s="754"/>
      <c r="C222" s="748" t="s">
        <v>1092</v>
      </c>
      <c r="D222" s="876"/>
      <c r="E222" s="902"/>
      <c r="F222" s="903"/>
      <c r="G222" s="903"/>
      <c r="H222" s="904"/>
      <c r="I222" s="753">
        <f t="shared" si="4"/>
        <v>0</v>
      </c>
    </row>
    <row r="223" spans="1:11" ht="18.75" hidden="1" x14ac:dyDescent="0.25">
      <c r="A223" s="754" t="s">
        <v>538</v>
      </c>
      <c r="B223" s="754"/>
      <c r="C223" s="748" t="s">
        <v>1093</v>
      </c>
      <c r="D223" s="876"/>
      <c r="E223" s="902"/>
      <c r="F223" s="903"/>
      <c r="G223" s="903"/>
      <c r="H223" s="904"/>
      <c r="I223" s="753">
        <f t="shared" si="4"/>
        <v>0</v>
      </c>
    </row>
    <row r="224" spans="1:11" ht="18.75" hidden="1" x14ac:dyDescent="0.25">
      <c r="A224" s="754" t="s">
        <v>539</v>
      </c>
      <c r="B224" s="754"/>
      <c r="C224" s="748" t="s">
        <v>1094</v>
      </c>
      <c r="D224" s="876"/>
      <c r="E224" s="902"/>
      <c r="F224" s="903"/>
      <c r="G224" s="903"/>
      <c r="H224" s="904"/>
      <c r="I224" s="753">
        <f t="shared" si="4"/>
        <v>0</v>
      </c>
    </row>
    <row r="225" spans="1:9" ht="18.75" hidden="1" x14ac:dyDescent="0.25">
      <c r="A225" s="754" t="s">
        <v>540</v>
      </c>
      <c r="B225" s="754"/>
      <c r="C225" s="748" t="s">
        <v>1095</v>
      </c>
      <c r="D225" s="876"/>
      <c r="E225" s="902"/>
      <c r="F225" s="903"/>
      <c r="G225" s="903"/>
      <c r="H225" s="904"/>
      <c r="I225" s="753">
        <f t="shared" si="4"/>
        <v>0</v>
      </c>
    </row>
    <row r="226" spans="1:9" ht="18.75" hidden="1" x14ac:dyDescent="0.25">
      <c r="A226" s="754" t="s">
        <v>541</v>
      </c>
      <c r="B226" s="754"/>
      <c r="C226" s="748" t="s">
        <v>1096</v>
      </c>
      <c r="D226" s="876"/>
      <c r="E226" s="902"/>
      <c r="F226" s="903"/>
      <c r="G226" s="903"/>
      <c r="H226" s="904"/>
      <c r="I226" s="753">
        <f t="shared" si="4"/>
        <v>0</v>
      </c>
    </row>
    <row r="227" spans="1:9" ht="18.75" hidden="1" x14ac:dyDescent="0.25">
      <c r="A227" s="754" t="s">
        <v>542</v>
      </c>
      <c r="B227" s="754"/>
      <c r="C227" s="748" t="s">
        <v>1097</v>
      </c>
      <c r="D227" s="876"/>
      <c r="E227" s="902"/>
      <c r="F227" s="903"/>
      <c r="G227" s="903"/>
      <c r="H227" s="904"/>
      <c r="I227" s="753">
        <f t="shared" si="4"/>
        <v>0</v>
      </c>
    </row>
    <row r="228" spans="1:9" ht="18.75" hidden="1" x14ac:dyDescent="0.25">
      <c r="A228" s="754" t="s">
        <v>543</v>
      </c>
      <c r="B228" s="754"/>
      <c r="C228" s="748" t="s">
        <v>1098</v>
      </c>
      <c r="D228" s="876"/>
      <c r="E228" s="902"/>
      <c r="F228" s="903"/>
      <c r="G228" s="903"/>
      <c r="H228" s="904"/>
      <c r="I228" s="753">
        <f t="shared" si="4"/>
        <v>0</v>
      </c>
    </row>
    <row r="229" spans="1:9" ht="18.75" hidden="1" x14ac:dyDescent="0.25">
      <c r="A229" s="754" t="s">
        <v>544</v>
      </c>
      <c r="B229" s="754"/>
      <c r="C229" s="748" t="s">
        <v>1099</v>
      </c>
      <c r="D229" s="876"/>
      <c r="E229" s="902"/>
      <c r="F229" s="903"/>
      <c r="G229" s="903"/>
      <c r="H229" s="904"/>
      <c r="I229" s="753">
        <f t="shared" si="4"/>
        <v>0</v>
      </c>
    </row>
    <row r="230" spans="1:9" ht="51" customHeight="1" x14ac:dyDescent="0.25">
      <c r="A230" s="754" t="s">
        <v>545</v>
      </c>
      <c r="B230" s="754"/>
      <c r="C230" s="748" t="s">
        <v>1100</v>
      </c>
      <c r="D230" s="876">
        <v>411942</v>
      </c>
      <c r="E230" s="1290" t="s">
        <v>1361</v>
      </c>
      <c r="F230" s="1291"/>
      <c r="G230" s="1291"/>
      <c r="H230" s="1292"/>
      <c r="I230" s="753">
        <f t="shared" si="4"/>
        <v>411942</v>
      </c>
    </row>
    <row r="231" spans="1:9" ht="18.75" hidden="1" x14ac:dyDescent="0.25">
      <c r="A231" s="754" t="s">
        <v>546</v>
      </c>
      <c r="B231" s="754"/>
      <c r="C231" s="748" t="s">
        <v>1101</v>
      </c>
      <c r="D231" s="876"/>
      <c r="E231" s="902"/>
      <c r="F231" s="903"/>
      <c r="G231" s="903"/>
      <c r="H231" s="904"/>
      <c r="I231" s="753">
        <f t="shared" si="4"/>
        <v>0</v>
      </c>
    </row>
    <row r="232" spans="1:9" ht="18.75" hidden="1" x14ac:dyDescent="0.25">
      <c r="A232" s="754" t="s">
        <v>547</v>
      </c>
      <c r="B232" s="754"/>
      <c r="C232" s="748" t="s">
        <v>1102</v>
      </c>
      <c r="D232" s="876"/>
      <c r="E232" s="902"/>
      <c r="F232" s="903"/>
      <c r="G232" s="903"/>
      <c r="H232" s="904"/>
      <c r="I232" s="753">
        <f t="shared" si="4"/>
        <v>0</v>
      </c>
    </row>
    <row r="233" spans="1:9" ht="18.75" hidden="1" x14ac:dyDescent="0.25">
      <c r="A233" s="754" t="s">
        <v>548</v>
      </c>
      <c r="B233" s="754"/>
      <c r="C233" s="748" t="s">
        <v>1103</v>
      </c>
      <c r="D233" s="876"/>
      <c r="E233" s="902"/>
      <c r="F233" s="903"/>
      <c r="G233" s="903"/>
      <c r="H233" s="904"/>
      <c r="I233" s="753">
        <f t="shared" si="4"/>
        <v>0</v>
      </c>
    </row>
    <row r="234" spans="1:9" ht="18.75" hidden="1" x14ac:dyDescent="0.25">
      <c r="A234" s="754" t="s">
        <v>549</v>
      </c>
      <c r="B234" s="754"/>
      <c r="C234" s="748" t="s">
        <v>1104</v>
      </c>
      <c r="D234" s="876"/>
      <c r="E234" s="902"/>
      <c r="F234" s="903"/>
      <c r="G234" s="903"/>
      <c r="H234" s="904"/>
      <c r="I234" s="753">
        <f t="shared" si="4"/>
        <v>0</v>
      </c>
    </row>
    <row r="235" spans="1:9" ht="18.75" hidden="1" x14ac:dyDescent="0.25">
      <c r="A235" s="754" t="s">
        <v>550</v>
      </c>
      <c r="B235" s="754"/>
      <c r="C235" s="748" t="s">
        <v>1105</v>
      </c>
      <c r="D235" s="876"/>
      <c r="E235" s="902"/>
      <c r="F235" s="903"/>
      <c r="G235" s="903"/>
      <c r="H235" s="904"/>
      <c r="I235" s="753">
        <f t="shared" si="4"/>
        <v>0</v>
      </c>
    </row>
    <row r="236" spans="1:9" ht="18.75" hidden="1" x14ac:dyDescent="0.25">
      <c r="A236" s="754" t="s">
        <v>551</v>
      </c>
      <c r="B236" s="754"/>
      <c r="C236" s="748" t="s">
        <v>1106</v>
      </c>
      <c r="D236" s="876"/>
      <c r="E236" s="902"/>
      <c r="F236" s="903"/>
      <c r="G236" s="903"/>
      <c r="H236" s="904"/>
      <c r="I236" s="753">
        <f t="shared" si="4"/>
        <v>0</v>
      </c>
    </row>
    <row r="237" spans="1:9" ht="18.75" hidden="1" x14ac:dyDescent="0.25">
      <c r="A237" s="754" t="s">
        <v>552</v>
      </c>
      <c r="B237" s="754"/>
      <c r="C237" s="748" t="s">
        <v>1107</v>
      </c>
      <c r="D237" s="876"/>
      <c r="E237" s="902"/>
      <c r="F237" s="903"/>
      <c r="G237" s="903"/>
      <c r="H237" s="904"/>
      <c r="I237" s="753">
        <f t="shared" si="4"/>
        <v>0</v>
      </c>
    </row>
    <row r="238" spans="1:9" ht="18.75" hidden="1" x14ac:dyDescent="0.25">
      <c r="A238" s="754" t="s">
        <v>553</v>
      </c>
      <c r="B238" s="754"/>
      <c r="C238" s="748" t="s">
        <v>1108</v>
      </c>
      <c r="D238" s="876"/>
      <c r="E238" s="902"/>
      <c r="F238" s="903"/>
      <c r="G238" s="903"/>
      <c r="H238" s="904"/>
      <c r="I238" s="753">
        <f t="shared" si="4"/>
        <v>0</v>
      </c>
    </row>
    <row r="239" spans="1:9" ht="18.75" hidden="1" x14ac:dyDescent="0.25">
      <c r="A239" s="754" t="s">
        <v>554</v>
      </c>
      <c r="B239" s="754"/>
      <c r="C239" s="748" t="s">
        <v>1109</v>
      </c>
      <c r="D239" s="876"/>
      <c r="E239" s="902"/>
      <c r="F239" s="903"/>
      <c r="G239" s="903"/>
      <c r="H239" s="904"/>
      <c r="I239" s="753">
        <f t="shared" si="4"/>
        <v>0</v>
      </c>
    </row>
    <row r="240" spans="1:9" ht="18.75" hidden="1" x14ac:dyDescent="0.25">
      <c r="A240" s="754" t="s">
        <v>555</v>
      </c>
      <c r="B240" s="754"/>
      <c r="C240" s="748" t="s">
        <v>1110</v>
      </c>
      <c r="D240" s="876"/>
      <c r="E240" s="902"/>
      <c r="F240" s="903"/>
      <c r="G240" s="903"/>
      <c r="H240" s="904"/>
      <c r="I240" s="753">
        <f t="shared" si="4"/>
        <v>0</v>
      </c>
    </row>
    <row r="241" spans="1:9" ht="18.75" hidden="1" x14ac:dyDescent="0.25">
      <c r="A241" s="754" t="s">
        <v>556</v>
      </c>
      <c r="B241" s="754"/>
      <c r="C241" s="748" t="s">
        <v>1111</v>
      </c>
      <c r="D241" s="876"/>
      <c r="E241" s="902"/>
      <c r="F241" s="903"/>
      <c r="G241" s="903"/>
      <c r="H241" s="904"/>
      <c r="I241" s="753">
        <f t="shared" si="4"/>
        <v>0</v>
      </c>
    </row>
    <row r="242" spans="1:9" ht="18.75" hidden="1" x14ac:dyDescent="0.25">
      <c r="A242" s="754" t="s">
        <v>557</v>
      </c>
      <c r="B242" s="754"/>
      <c r="C242" s="748" t="s">
        <v>1112</v>
      </c>
      <c r="D242" s="876"/>
      <c r="E242" s="902"/>
      <c r="F242" s="903"/>
      <c r="G242" s="903"/>
      <c r="H242" s="904"/>
      <c r="I242" s="753">
        <f t="shared" si="4"/>
        <v>0</v>
      </c>
    </row>
    <row r="243" spans="1:9" ht="18.75" hidden="1" x14ac:dyDescent="0.25">
      <c r="A243" s="754" t="s">
        <v>558</v>
      </c>
      <c r="B243" s="754"/>
      <c r="C243" s="748" t="s">
        <v>1113</v>
      </c>
      <c r="D243" s="876"/>
      <c r="E243" s="902"/>
      <c r="F243" s="903"/>
      <c r="G243" s="903"/>
      <c r="H243" s="904"/>
      <c r="I243" s="753">
        <f t="shared" si="4"/>
        <v>0</v>
      </c>
    </row>
    <row r="244" spans="1:9" ht="18.75" hidden="1" x14ac:dyDescent="0.25">
      <c r="A244" s="754" t="s">
        <v>559</v>
      </c>
      <c r="B244" s="754"/>
      <c r="C244" s="748" t="s">
        <v>1114</v>
      </c>
      <c r="D244" s="876"/>
      <c r="E244" s="902"/>
      <c r="F244" s="903"/>
      <c r="G244" s="903"/>
      <c r="H244" s="904"/>
      <c r="I244" s="753">
        <f t="shared" si="4"/>
        <v>0</v>
      </c>
    </row>
    <row r="245" spans="1:9" ht="18.75" hidden="1" x14ac:dyDescent="0.25">
      <c r="A245" s="754" t="s">
        <v>560</v>
      </c>
      <c r="B245" s="754"/>
      <c r="C245" s="748" t="s">
        <v>1115</v>
      </c>
      <c r="D245" s="876"/>
      <c r="E245" s="902"/>
      <c r="F245" s="903"/>
      <c r="G245" s="903"/>
      <c r="H245" s="904"/>
      <c r="I245" s="753">
        <f t="shared" si="4"/>
        <v>0</v>
      </c>
    </row>
    <row r="246" spans="1:9" ht="18.75" hidden="1" x14ac:dyDescent="0.25">
      <c r="A246" s="754" t="s">
        <v>561</v>
      </c>
      <c r="B246" s="754"/>
      <c r="C246" s="748" t="s">
        <v>1116</v>
      </c>
      <c r="D246" s="876"/>
      <c r="E246" s="902"/>
      <c r="F246" s="903"/>
      <c r="G246" s="903"/>
      <c r="H246" s="904"/>
      <c r="I246" s="753">
        <f t="shared" si="4"/>
        <v>0</v>
      </c>
    </row>
    <row r="247" spans="1:9" ht="18.75" hidden="1" x14ac:dyDescent="0.25">
      <c r="A247" s="754" t="s">
        <v>562</v>
      </c>
      <c r="B247" s="754"/>
      <c r="C247" s="748" t="s">
        <v>1117</v>
      </c>
      <c r="D247" s="876"/>
      <c r="E247" s="902"/>
      <c r="F247" s="903"/>
      <c r="G247" s="903"/>
      <c r="H247" s="904"/>
      <c r="I247" s="753">
        <f t="shared" si="4"/>
        <v>0</v>
      </c>
    </row>
    <row r="248" spans="1:9" ht="18.75" hidden="1" x14ac:dyDescent="0.25">
      <c r="A248" s="754" t="s">
        <v>563</v>
      </c>
      <c r="B248" s="754"/>
      <c r="C248" s="748" t="s">
        <v>1118</v>
      </c>
      <c r="D248" s="876"/>
      <c r="E248" s="902"/>
      <c r="F248" s="903"/>
      <c r="G248" s="903"/>
      <c r="H248" s="904"/>
      <c r="I248" s="753">
        <f t="shared" si="4"/>
        <v>0</v>
      </c>
    </row>
    <row r="249" spans="1:9" ht="18.75" hidden="1" x14ac:dyDescent="0.25">
      <c r="A249" s="754" t="s">
        <v>564</v>
      </c>
      <c r="B249" s="754"/>
      <c r="C249" s="748" t="s">
        <v>1119</v>
      </c>
      <c r="D249" s="876"/>
      <c r="E249" s="902"/>
      <c r="F249" s="903"/>
      <c r="G249" s="903"/>
      <c r="H249" s="904"/>
      <c r="I249" s="753">
        <f t="shared" si="4"/>
        <v>0</v>
      </c>
    </row>
    <row r="250" spans="1:9" ht="18.75" hidden="1" x14ac:dyDescent="0.25">
      <c r="A250" s="754" t="s">
        <v>565</v>
      </c>
      <c r="B250" s="754"/>
      <c r="C250" s="748" t="s">
        <v>1120</v>
      </c>
      <c r="D250" s="876"/>
      <c r="E250" s="902"/>
      <c r="F250" s="903"/>
      <c r="G250" s="903"/>
      <c r="H250" s="904"/>
      <c r="I250" s="753">
        <f t="shared" si="4"/>
        <v>0</v>
      </c>
    </row>
    <row r="251" spans="1:9" ht="18.75" hidden="1" x14ac:dyDescent="0.25">
      <c r="A251" s="754" t="s">
        <v>566</v>
      </c>
      <c r="B251" s="754"/>
      <c r="C251" s="748" t="s">
        <v>1121</v>
      </c>
      <c r="D251" s="876"/>
      <c r="E251" s="902"/>
      <c r="F251" s="903"/>
      <c r="G251" s="903"/>
      <c r="H251" s="904"/>
      <c r="I251" s="753">
        <f t="shared" si="4"/>
        <v>0</v>
      </c>
    </row>
    <row r="252" spans="1:9" ht="18.75" hidden="1" x14ac:dyDescent="0.25">
      <c r="A252" s="754" t="s">
        <v>567</v>
      </c>
      <c r="B252" s="754"/>
      <c r="C252" s="748" t="s">
        <v>1122</v>
      </c>
      <c r="D252" s="876"/>
      <c r="E252" s="902"/>
      <c r="F252" s="903"/>
      <c r="G252" s="903"/>
      <c r="H252" s="904"/>
      <c r="I252" s="753">
        <f t="shared" si="4"/>
        <v>0</v>
      </c>
    </row>
    <row r="253" spans="1:9" ht="18.75" hidden="1" x14ac:dyDescent="0.25">
      <c r="A253" s="754" t="s">
        <v>568</v>
      </c>
      <c r="B253" s="754"/>
      <c r="C253" s="748" t="s">
        <v>1123</v>
      </c>
      <c r="D253" s="876"/>
      <c r="E253" s="902"/>
      <c r="F253" s="903"/>
      <c r="G253" s="903"/>
      <c r="H253" s="904"/>
      <c r="I253" s="753">
        <f t="shared" si="4"/>
        <v>0</v>
      </c>
    </row>
    <row r="254" spans="1:9" ht="18.75" hidden="1" x14ac:dyDescent="0.25">
      <c r="A254" s="754" t="s">
        <v>569</v>
      </c>
      <c r="B254" s="754"/>
      <c r="C254" s="748" t="s">
        <v>1124</v>
      </c>
      <c r="D254" s="876"/>
      <c r="E254" s="902"/>
      <c r="F254" s="903"/>
      <c r="G254" s="903"/>
      <c r="H254" s="904"/>
      <c r="I254" s="753">
        <f t="shared" si="4"/>
        <v>0</v>
      </c>
    </row>
    <row r="255" spans="1:9" ht="18.75" hidden="1" x14ac:dyDescent="0.25">
      <c r="A255" s="754" t="s">
        <v>570</v>
      </c>
      <c r="B255" s="754"/>
      <c r="C255" s="748" t="s">
        <v>1125</v>
      </c>
      <c r="D255" s="876"/>
      <c r="E255" s="902"/>
      <c r="F255" s="903"/>
      <c r="G255" s="903"/>
      <c r="H255" s="904"/>
      <c r="I255" s="753">
        <f t="shared" si="4"/>
        <v>0</v>
      </c>
    </row>
    <row r="256" spans="1:9" ht="18.75" hidden="1" x14ac:dyDescent="0.25">
      <c r="A256" s="754" t="s">
        <v>571</v>
      </c>
      <c r="B256" s="754"/>
      <c r="C256" s="748" t="s">
        <v>1126</v>
      </c>
      <c r="D256" s="876"/>
      <c r="E256" s="902"/>
      <c r="F256" s="903"/>
      <c r="G256" s="903"/>
      <c r="H256" s="904"/>
      <c r="I256" s="753">
        <f t="shared" si="4"/>
        <v>0</v>
      </c>
    </row>
    <row r="257" spans="1:9" ht="18.75" hidden="1" x14ac:dyDescent="0.25">
      <c r="A257" s="754" t="s">
        <v>572</v>
      </c>
      <c r="B257" s="754"/>
      <c r="C257" s="748" t="s">
        <v>1127</v>
      </c>
      <c r="D257" s="876"/>
      <c r="E257" s="902"/>
      <c r="F257" s="903"/>
      <c r="G257" s="903"/>
      <c r="H257" s="904"/>
      <c r="I257" s="753">
        <f t="shared" si="4"/>
        <v>0</v>
      </c>
    </row>
    <row r="258" spans="1:9" ht="18.75" hidden="1" x14ac:dyDescent="0.25">
      <c r="A258" s="754" t="s">
        <v>781</v>
      </c>
      <c r="B258" s="754"/>
      <c r="C258" s="748" t="s">
        <v>1128</v>
      </c>
      <c r="D258" s="876"/>
      <c r="E258" s="902"/>
      <c r="F258" s="903"/>
      <c r="G258" s="903"/>
      <c r="H258" s="904"/>
      <c r="I258" s="753">
        <f t="shared" si="4"/>
        <v>0</v>
      </c>
    </row>
    <row r="259" spans="1:9" ht="18.75" hidden="1" x14ac:dyDescent="0.25">
      <c r="A259" s="754" t="s">
        <v>782</v>
      </c>
      <c r="B259" s="754"/>
      <c r="C259" s="748" t="s">
        <v>1129</v>
      </c>
      <c r="D259" s="876"/>
      <c r="E259" s="902"/>
      <c r="F259" s="903"/>
      <c r="G259" s="903"/>
      <c r="H259" s="904"/>
      <c r="I259" s="753">
        <f t="shared" si="4"/>
        <v>0</v>
      </c>
    </row>
    <row r="260" spans="1:9" ht="18.75" hidden="1" x14ac:dyDescent="0.25">
      <c r="A260" s="754" t="s">
        <v>783</v>
      </c>
      <c r="B260" s="754"/>
      <c r="C260" s="748" t="s">
        <v>1130</v>
      </c>
      <c r="D260" s="876"/>
      <c r="E260" s="902"/>
      <c r="F260" s="903"/>
      <c r="G260" s="903"/>
      <c r="H260" s="904"/>
      <c r="I260" s="753">
        <f t="shared" si="4"/>
        <v>0</v>
      </c>
    </row>
    <row r="261" spans="1:9" ht="18.75" hidden="1" x14ac:dyDescent="0.25">
      <c r="A261" s="754" t="s">
        <v>784</v>
      </c>
      <c r="B261" s="754"/>
      <c r="C261" s="748" t="s">
        <v>1131</v>
      </c>
      <c r="D261" s="876"/>
      <c r="E261" s="902"/>
      <c r="F261" s="903"/>
      <c r="G261" s="903"/>
      <c r="H261" s="904"/>
      <c r="I261" s="753">
        <f t="shared" si="4"/>
        <v>0</v>
      </c>
    </row>
    <row r="262" spans="1:9" ht="18.75" hidden="1" x14ac:dyDescent="0.25">
      <c r="A262" s="754" t="s">
        <v>785</v>
      </c>
      <c r="B262" s="754"/>
      <c r="C262" s="748" t="s">
        <v>1132</v>
      </c>
      <c r="D262" s="876"/>
      <c r="E262" s="902"/>
      <c r="F262" s="903"/>
      <c r="G262" s="903"/>
      <c r="H262" s="904"/>
      <c r="I262" s="753">
        <f t="shared" si="4"/>
        <v>0</v>
      </c>
    </row>
    <row r="263" spans="1:9" ht="18.75" hidden="1" x14ac:dyDescent="0.25">
      <c r="A263" s="754" t="s">
        <v>786</v>
      </c>
      <c r="B263" s="754"/>
      <c r="C263" s="748" t="s">
        <v>1133</v>
      </c>
      <c r="D263" s="876"/>
      <c r="E263" s="902"/>
      <c r="F263" s="903"/>
      <c r="G263" s="903"/>
      <c r="H263" s="904"/>
      <c r="I263" s="753">
        <f t="shared" si="4"/>
        <v>0</v>
      </c>
    </row>
    <row r="264" spans="1:9" ht="18.75" hidden="1" x14ac:dyDescent="0.25">
      <c r="A264" s="754" t="s">
        <v>915</v>
      </c>
      <c r="B264" s="754"/>
      <c r="C264" s="748" t="s">
        <v>1134</v>
      </c>
      <c r="D264" s="876"/>
      <c r="E264" s="902"/>
      <c r="F264" s="903"/>
      <c r="G264" s="903"/>
      <c r="H264" s="904"/>
      <c r="I264" s="753">
        <f t="shared" ref="I264:I327" si="5">SUM(D264:H264)</f>
        <v>0</v>
      </c>
    </row>
    <row r="265" spans="1:9" ht="18.75" hidden="1" x14ac:dyDescent="0.25">
      <c r="A265" s="754" t="s">
        <v>916</v>
      </c>
      <c r="B265" s="754"/>
      <c r="C265" s="748" t="s">
        <v>1135</v>
      </c>
      <c r="D265" s="876"/>
      <c r="E265" s="902"/>
      <c r="F265" s="903"/>
      <c r="G265" s="903"/>
      <c r="H265" s="904"/>
      <c r="I265" s="753">
        <f t="shared" si="5"/>
        <v>0</v>
      </c>
    </row>
    <row r="266" spans="1:9" ht="18.75" hidden="1" x14ac:dyDescent="0.25">
      <c r="A266" s="754" t="s">
        <v>1136</v>
      </c>
      <c r="B266" s="754"/>
      <c r="C266" s="748" t="s">
        <v>1137</v>
      </c>
      <c r="D266" s="876"/>
      <c r="E266" s="902"/>
      <c r="F266" s="903"/>
      <c r="G266" s="903"/>
      <c r="H266" s="904"/>
      <c r="I266" s="753">
        <f t="shared" si="5"/>
        <v>0</v>
      </c>
    </row>
    <row r="267" spans="1:9" ht="18.75" hidden="1" x14ac:dyDescent="0.25">
      <c r="A267" s="754" t="s">
        <v>1138</v>
      </c>
      <c r="B267" s="754"/>
      <c r="C267" s="748" t="s">
        <v>1139</v>
      </c>
      <c r="D267" s="876"/>
      <c r="E267" s="902"/>
      <c r="F267" s="903"/>
      <c r="G267" s="903"/>
      <c r="H267" s="904"/>
      <c r="I267" s="753">
        <f t="shared" si="5"/>
        <v>0</v>
      </c>
    </row>
    <row r="268" spans="1:9" ht="18.75" hidden="1" x14ac:dyDescent="0.25">
      <c r="A268" s="754" t="s">
        <v>1140</v>
      </c>
      <c r="B268" s="754"/>
      <c r="C268" s="748" t="s">
        <v>1141</v>
      </c>
      <c r="D268" s="876"/>
      <c r="E268" s="902"/>
      <c r="F268" s="903"/>
      <c r="G268" s="903"/>
      <c r="H268" s="904"/>
      <c r="I268" s="753">
        <f t="shared" si="5"/>
        <v>0</v>
      </c>
    </row>
    <row r="269" spans="1:9" ht="18.75" hidden="1" x14ac:dyDescent="0.25">
      <c r="A269" s="754" t="s">
        <v>1142</v>
      </c>
      <c r="B269" s="754"/>
      <c r="C269" s="748" t="s">
        <v>1143</v>
      </c>
      <c r="D269" s="876"/>
      <c r="E269" s="902"/>
      <c r="F269" s="903"/>
      <c r="G269" s="903"/>
      <c r="H269" s="904"/>
      <c r="I269" s="753">
        <f t="shared" si="5"/>
        <v>0</v>
      </c>
    </row>
    <row r="270" spans="1:9" ht="233.45" customHeight="1" x14ac:dyDescent="0.25">
      <c r="A270" s="754" t="s">
        <v>1144</v>
      </c>
      <c r="B270" s="754"/>
      <c r="C270" s="748" t="s">
        <v>1145</v>
      </c>
      <c r="D270" s="876">
        <v>331525</v>
      </c>
      <c r="E270" s="1290" t="s">
        <v>1360</v>
      </c>
      <c r="F270" s="1291"/>
      <c r="G270" s="1291"/>
      <c r="H270" s="1292"/>
      <c r="I270" s="753">
        <f t="shared" si="5"/>
        <v>331525</v>
      </c>
    </row>
    <row r="271" spans="1:9" ht="18.75" hidden="1" x14ac:dyDescent="0.25">
      <c r="A271" s="754" t="s">
        <v>1146</v>
      </c>
      <c r="B271" s="754"/>
      <c r="C271" s="748" t="s">
        <v>1147</v>
      </c>
      <c r="D271" s="876"/>
      <c r="E271" s="902"/>
      <c r="F271" s="903"/>
      <c r="G271" s="903"/>
      <c r="H271" s="904"/>
      <c r="I271" s="753">
        <f t="shared" si="5"/>
        <v>0</v>
      </c>
    </row>
    <row r="272" spans="1:9" ht="18.75" hidden="1" x14ac:dyDescent="0.25">
      <c r="A272" s="754" t="s">
        <v>1148</v>
      </c>
      <c r="B272" s="754"/>
      <c r="C272" s="748" t="s">
        <v>1149</v>
      </c>
      <c r="D272" s="876"/>
      <c r="E272" s="902"/>
      <c r="F272" s="903"/>
      <c r="G272" s="903"/>
      <c r="H272" s="904"/>
      <c r="I272" s="753">
        <f t="shared" si="5"/>
        <v>0</v>
      </c>
    </row>
    <row r="273" spans="1:12" ht="18.75" hidden="1" x14ac:dyDescent="0.25">
      <c r="A273" s="754" t="s">
        <v>1150</v>
      </c>
      <c r="B273" s="754"/>
      <c r="C273" s="748" t="s">
        <v>1151</v>
      </c>
      <c r="D273" s="876"/>
      <c r="E273" s="902"/>
      <c r="F273" s="903"/>
      <c r="G273" s="903"/>
      <c r="H273" s="904"/>
      <c r="I273" s="753">
        <f t="shared" si="5"/>
        <v>0</v>
      </c>
    </row>
    <row r="274" spans="1:12" ht="18.75" hidden="1" x14ac:dyDescent="0.25">
      <c r="A274" s="754" t="s">
        <v>1152</v>
      </c>
      <c r="B274" s="754"/>
      <c r="C274" s="748" t="s">
        <v>1153</v>
      </c>
      <c r="D274" s="876"/>
      <c r="E274" s="902"/>
      <c r="F274" s="903"/>
      <c r="G274" s="903"/>
      <c r="H274" s="904"/>
      <c r="I274" s="753">
        <f t="shared" si="5"/>
        <v>0</v>
      </c>
    </row>
    <row r="275" spans="1:12" ht="18.75" hidden="1" x14ac:dyDescent="0.25">
      <c r="A275" s="754" t="s">
        <v>1154</v>
      </c>
      <c r="B275" s="754"/>
      <c r="C275" s="748" t="s">
        <v>1155</v>
      </c>
      <c r="D275" s="876"/>
      <c r="E275" s="902"/>
      <c r="F275" s="903"/>
      <c r="G275" s="903"/>
      <c r="H275" s="904"/>
      <c r="I275" s="753">
        <f t="shared" si="5"/>
        <v>0</v>
      </c>
    </row>
    <row r="276" spans="1:12" ht="18.75" hidden="1" x14ac:dyDescent="0.25">
      <c r="A276" s="754" t="s">
        <v>1156</v>
      </c>
      <c r="B276" s="754"/>
      <c r="C276" s="748" t="s">
        <v>1157</v>
      </c>
      <c r="D276" s="876"/>
      <c r="E276" s="902"/>
      <c r="F276" s="903"/>
      <c r="G276" s="903"/>
      <c r="H276" s="904"/>
      <c r="I276" s="753">
        <f t="shared" si="5"/>
        <v>0</v>
      </c>
    </row>
    <row r="277" spans="1:12" ht="18.75" hidden="1" x14ac:dyDescent="0.25">
      <c r="A277" s="754" t="s">
        <v>1158</v>
      </c>
      <c r="B277" s="754"/>
      <c r="C277" s="748" t="s">
        <v>1159</v>
      </c>
      <c r="D277" s="876"/>
      <c r="E277" s="902"/>
      <c r="F277" s="903"/>
      <c r="G277" s="903"/>
      <c r="H277" s="904"/>
      <c r="I277" s="753">
        <f t="shared" si="5"/>
        <v>0</v>
      </c>
    </row>
    <row r="278" spans="1:12" ht="18.75" hidden="1" x14ac:dyDescent="0.25">
      <c r="A278" s="754" t="s">
        <v>1160</v>
      </c>
      <c r="B278" s="754"/>
      <c r="C278" s="748" t="s">
        <v>1161</v>
      </c>
      <c r="D278" s="876"/>
      <c r="E278" s="902"/>
      <c r="F278" s="903"/>
      <c r="G278" s="903"/>
      <c r="H278" s="904"/>
      <c r="I278" s="753">
        <f t="shared" si="5"/>
        <v>0</v>
      </c>
    </row>
    <row r="279" spans="1:12" ht="18.75" hidden="1" x14ac:dyDescent="0.25">
      <c r="A279" s="754" t="s">
        <v>1162</v>
      </c>
      <c r="B279" s="754"/>
      <c r="C279" s="748" t="s">
        <v>1163</v>
      </c>
      <c r="D279" s="876"/>
      <c r="E279" s="902"/>
      <c r="F279" s="903"/>
      <c r="G279" s="903"/>
      <c r="H279" s="904"/>
      <c r="I279" s="753">
        <f t="shared" si="5"/>
        <v>0</v>
      </c>
    </row>
    <row r="280" spans="1:12" ht="18.75" hidden="1" x14ac:dyDescent="0.25">
      <c r="A280" s="754" t="s">
        <v>1164</v>
      </c>
      <c r="B280" s="754"/>
      <c r="C280" s="748" t="s">
        <v>1165</v>
      </c>
      <c r="D280" s="876"/>
      <c r="E280" s="902"/>
      <c r="F280" s="903"/>
      <c r="G280" s="903"/>
      <c r="H280" s="904"/>
      <c r="I280" s="753">
        <f t="shared" si="5"/>
        <v>0</v>
      </c>
    </row>
    <row r="281" spans="1:12" ht="18.75" hidden="1" x14ac:dyDescent="0.25">
      <c r="A281" s="754" t="s">
        <v>1166</v>
      </c>
      <c r="B281" s="754"/>
      <c r="C281" s="748" t="s">
        <v>1167</v>
      </c>
      <c r="D281" s="876"/>
      <c r="E281" s="902"/>
      <c r="F281" s="903"/>
      <c r="G281" s="903"/>
      <c r="H281" s="904"/>
      <c r="I281" s="753">
        <f t="shared" si="5"/>
        <v>0</v>
      </c>
    </row>
    <row r="282" spans="1:12" ht="18.75" hidden="1" x14ac:dyDescent="0.25">
      <c r="A282" s="805"/>
      <c r="B282" s="805"/>
      <c r="C282" s="871" t="s">
        <v>170</v>
      </c>
      <c r="D282" s="1005"/>
      <c r="E282" s="902"/>
      <c r="F282" s="903"/>
      <c r="G282" s="903"/>
      <c r="H282" s="904"/>
      <c r="I282" s="753">
        <f t="shared" si="5"/>
        <v>0</v>
      </c>
    </row>
    <row r="283" spans="1:12" ht="117.75" customHeight="1" x14ac:dyDescent="0.25">
      <c r="A283" s="1184" t="s">
        <v>329</v>
      </c>
      <c r="B283" s="1187">
        <v>9330</v>
      </c>
      <c r="C283" s="1190" t="s">
        <v>672</v>
      </c>
      <c r="D283" s="879">
        <f>SUM(D287:D353)</f>
        <v>21231900</v>
      </c>
      <c r="E283" s="1258" t="s">
        <v>894</v>
      </c>
      <c r="F283" s="1259"/>
      <c r="G283" s="1258" t="s">
        <v>893</v>
      </c>
      <c r="H283" s="1259"/>
      <c r="I283" s="753">
        <f t="shared" si="5"/>
        <v>21231900</v>
      </c>
      <c r="K283" s="860" t="b">
        <f>D283=дод3!E68</f>
        <v>1</v>
      </c>
      <c r="L283" s="855"/>
    </row>
    <row r="284" spans="1:12" ht="31.5" hidden="1" x14ac:dyDescent="0.25">
      <c r="A284" s="1185"/>
      <c r="B284" s="1188"/>
      <c r="C284" s="1191"/>
      <c r="D284" s="866"/>
      <c r="E284" s="889" t="s">
        <v>86</v>
      </c>
      <c r="F284" s="889" t="s">
        <v>87</v>
      </c>
      <c r="G284" s="889" t="s">
        <v>86</v>
      </c>
      <c r="H284" s="889" t="s">
        <v>87</v>
      </c>
      <c r="I284" s="753">
        <f t="shared" si="5"/>
        <v>0</v>
      </c>
    </row>
    <row r="285" spans="1:12" ht="18.75" hidden="1" customHeight="1" x14ac:dyDescent="0.25">
      <c r="A285" s="1185"/>
      <c r="B285" s="1188"/>
      <c r="C285" s="1191"/>
      <c r="D285" s="866"/>
      <c r="E285" s="1295" t="s">
        <v>741</v>
      </c>
      <c r="F285" s="1296"/>
      <c r="G285" s="1296"/>
      <c r="H285" s="1297"/>
      <c r="I285" s="753">
        <f t="shared" si="5"/>
        <v>0</v>
      </c>
    </row>
    <row r="286" spans="1:12" ht="18.75" customHeight="1" x14ac:dyDescent="0.25">
      <c r="A286" s="1186"/>
      <c r="B286" s="1189"/>
      <c r="C286" s="1192"/>
      <c r="D286" s="880"/>
      <c r="E286" s="784">
        <f>SUM(E287:E352)</f>
        <v>10890407</v>
      </c>
      <c r="F286" s="784">
        <f>SUM(F287:F352)</f>
        <v>5526135</v>
      </c>
      <c r="G286" s="784">
        <f>SUM(G287:G352)</f>
        <v>3194393</v>
      </c>
      <c r="H286" s="784">
        <f>SUM(H287:H352)</f>
        <v>1620965</v>
      </c>
      <c r="I286" s="753">
        <f t="shared" si="5"/>
        <v>21231900</v>
      </c>
    </row>
    <row r="287" spans="1:12" x14ac:dyDescent="0.25">
      <c r="A287" s="754" t="s">
        <v>531</v>
      </c>
      <c r="B287" s="754"/>
      <c r="C287" s="748" t="s">
        <v>1078</v>
      </c>
      <c r="D287" s="876">
        <f>E287+F287+G287+H287</f>
        <v>59265</v>
      </c>
      <c r="E287" s="766">
        <v>29487</v>
      </c>
      <c r="F287" s="766">
        <v>14962</v>
      </c>
      <c r="G287" s="771">
        <v>9829</v>
      </c>
      <c r="H287" s="766">
        <v>4987</v>
      </c>
      <c r="I287" s="753">
        <f t="shared" si="5"/>
        <v>118530</v>
      </c>
    </row>
    <row r="288" spans="1:12" x14ac:dyDescent="0.25">
      <c r="A288" s="754" t="s">
        <v>532</v>
      </c>
      <c r="B288" s="754"/>
      <c r="C288" s="748" t="s">
        <v>1087</v>
      </c>
      <c r="D288" s="876">
        <f>E288+F288+G288+H288</f>
        <v>14816</v>
      </c>
      <c r="E288" s="766">
        <v>9829</v>
      </c>
      <c r="F288" s="766">
        <v>4987</v>
      </c>
      <c r="G288" s="766"/>
      <c r="H288" s="766"/>
      <c r="I288" s="753">
        <f t="shared" si="5"/>
        <v>29632</v>
      </c>
    </row>
    <row r="289" spans="1:9" x14ac:dyDescent="0.25">
      <c r="A289" s="754" t="s">
        <v>533</v>
      </c>
      <c r="B289" s="754"/>
      <c r="C289" s="748" t="s">
        <v>1088</v>
      </c>
      <c r="D289" s="876">
        <f t="shared" ref="D289:D352" si="6">E289+F289+G289+H289</f>
        <v>14816</v>
      </c>
      <c r="E289" s="766">
        <v>9829</v>
      </c>
      <c r="F289" s="766">
        <v>4987</v>
      </c>
      <c r="G289" s="766"/>
      <c r="H289" s="766"/>
      <c r="I289" s="753">
        <f t="shared" si="5"/>
        <v>29632</v>
      </c>
    </row>
    <row r="290" spans="1:9" x14ac:dyDescent="0.25">
      <c r="A290" s="754" t="s">
        <v>534</v>
      </c>
      <c r="B290" s="754"/>
      <c r="C290" s="748" t="s">
        <v>1089</v>
      </c>
      <c r="D290" s="876">
        <f t="shared" si="6"/>
        <v>118530</v>
      </c>
      <c r="E290" s="766">
        <v>68802</v>
      </c>
      <c r="F290" s="766">
        <v>34912</v>
      </c>
      <c r="G290" s="766">
        <v>9829</v>
      </c>
      <c r="H290" s="766">
        <v>4987</v>
      </c>
      <c r="I290" s="753">
        <f t="shared" si="5"/>
        <v>237060</v>
      </c>
    </row>
    <row r="291" spans="1:9" x14ac:dyDescent="0.25">
      <c r="A291" s="754" t="s">
        <v>535</v>
      </c>
      <c r="B291" s="754"/>
      <c r="C291" s="748" t="s">
        <v>1090</v>
      </c>
      <c r="D291" s="876">
        <f t="shared" si="6"/>
        <v>148164</v>
      </c>
      <c r="E291" s="766">
        <v>98289</v>
      </c>
      <c r="F291" s="766">
        <v>49875</v>
      </c>
      <c r="G291" s="766"/>
      <c r="H291" s="766"/>
      <c r="I291" s="753">
        <f t="shared" si="5"/>
        <v>296328</v>
      </c>
    </row>
    <row r="292" spans="1:9" x14ac:dyDescent="0.25">
      <c r="A292" s="754" t="s">
        <v>536</v>
      </c>
      <c r="B292" s="754"/>
      <c r="C292" s="748" t="s">
        <v>1091</v>
      </c>
      <c r="D292" s="876">
        <f t="shared" si="6"/>
        <v>59266</v>
      </c>
      <c r="E292" s="766">
        <v>19658</v>
      </c>
      <c r="F292" s="766">
        <v>9975</v>
      </c>
      <c r="G292" s="766">
        <v>19658</v>
      </c>
      <c r="H292" s="766">
        <v>9975</v>
      </c>
      <c r="I292" s="753">
        <f t="shared" si="5"/>
        <v>118532</v>
      </c>
    </row>
    <row r="293" spans="1:9" hidden="1" x14ac:dyDescent="0.25">
      <c r="A293" s="754" t="s">
        <v>537</v>
      </c>
      <c r="B293" s="754"/>
      <c r="C293" s="748" t="s">
        <v>1092</v>
      </c>
      <c r="D293" s="766">
        <f t="shared" si="6"/>
        <v>0</v>
      </c>
      <c r="E293" s="888"/>
      <c r="F293" s="888"/>
      <c r="G293" s="888"/>
      <c r="H293" s="888"/>
      <c r="I293" s="753">
        <f t="shared" si="5"/>
        <v>0</v>
      </c>
    </row>
    <row r="294" spans="1:9" x14ac:dyDescent="0.25">
      <c r="A294" s="754" t="s">
        <v>538</v>
      </c>
      <c r="B294" s="754"/>
      <c r="C294" s="748" t="s">
        <v>1093</v>
      </c>
      <c r="D294" s="876">
        <f t="shared" si="6"/>
        <v>118531</v>
      </c>
      <c r="E294" s="766">
        <v>78631</v>
      </c>
      <c r="F294" s="766">
        <v>39900</v>
      </c>
      <c r="G294" s="766"/>
      <c r="H294" s="766"/>
      <c r="I294" s="753">
        <f t="shared" si="5"/>
        <v>237062</v>
      </c>
    </row>
    <row r="295" spans="1:9" x14ac:dyDescent="0.25">
      <c r="A295" s="754" t="s">
        <v>539</v>
      </c>
      <c r="B295" s="754"/>
      <c r="C295" s="748" t="s">
        <v>1094</v>
      </c>
      <c r="D295" s="876">
        <f t="shared" si="6"/>
        <v>59266</v>
      </c>
      <c r="E295" s="766">
        <v>39316</v>
      </c>
      <c r="F295" s="766">
        <v>19950</v>
      </c>
      <c r="G295" s="766"/>
      <c r="H295" s="766"/>
      <c r="I295" s="753">
        <f t="shared" si="5"/>
        <v>118532</v>
      </c>
    </row>
    <row r="296" spans="1:9" x14ac:dyDescent="0.25">
      <c r="A296" s="754" t="s">
        <v>540</v>
      </c>
      <c r="B296" s="754"/>
      <c r="C296" s="748" t="s">
        <v>1095</v>
      </c>
      <c r="D296" s="876">
        <f t="shared" si="6"/>
        <v>44449</v>
      </c>
      <c r="E296" s="766">
        <v>29487</v>
      </c>
      <c r="F296" s="766">
        <v>14962</v>
      </c>
      <c r="G296" s="766"/>
      <c r="H296" s="766"/>
      <c r="I296" s="753">
        <f t="shared" si="5"/>
        <v>88898</v>
      </c>
    </row>
    <row r="297" spans="1:9" x14ac:dyDescent="0.25">
      <c r="A297" s="754" t="s">
        <v>541</v>
      </c>
      <c r="B297" s="754"/>
      <c r="C297" s="748" t="s">
        <v>1096</v>
      </c>
      <c r="D297" s="876">
        <f t="shared" si="6"/>
        <v>311144</v>
      </c>
      <c r="E297" s="766">
        <v>117947</v>
      </c>
      <c r="F297" s="766">
        <v>59850</v>
      </c>
      <c r="G297" s="766">
        <v>88460</v>
      </c>
      <c r="H297" s="766">
        <v>44887</v>
      </c>
      <c r="I297" s="753">
        <f t="shared" si="5"/>
        <v>622288</v>
      </c>
    </row>
    <row r="298" spans="1:9" x14ac:dyDescent="0.25">
      <c r="A298" s="754" t="s">
        <v>542</v>
      </c>
      <c r="B298" s="754"/>
      <c r="C298" s="748" t="s">
        <v>1097</v>
      </c>
      <c r="D298" s="876">
        <f t="shared" si="6"/>
        <v>814901</v>
      </c>
      <c r="E298" s="766">
        <v>216236</v>
      </c>
      <c r="F298" s="766">
        <v>109725</v>
      </c>
      <c r="G298" s="766">
        <v>324353</v>
      </c>
      <c r="H298" s="766">
        <v>164587</v>
      </c>
      <c r="I298" s="753">
        <f t="shared" si="5"/>
        <v>1629802</v>
      </c>
    </row>
    <row r="299" spans="1:9" x14ac:dyDescent="0.25">
      <c r="A299" s="754" t="s">
        <v>543</v>
      </c>
      <c r="B299" s="754"/>
      <c r="C299" s="748" t="s">
        <v>1098</v>
      </c>
      <c r="D299" s="876">
        <f t="shared" si="6"/>
        <v>844534</v>
      </c>
      <c r="E299" s="766">
        <v>432471</v>
      </c>
      <c r="F299" s="766">
        <v>219450</v>
      </c>
      <c r="G299" s="766">
        <v>127776</v>
      </c>
      <c r="H299" s="766">
        <v>64837</v>
      </c>
      <c r="I299" s="753">
        <f t="shared" si="5"/>
        <v>1689068</v>
      </c>
    </row>
    <row r="300" spans="1:9" x14ac:dyDescent="0.25">
      <c r="A300" s="754" t="s">
        <v>544</v>
      </c>
      <c r="B300" s="754"/>
      <c r="C300" s="748" t="s">
        <v>1099</v>
      </c>
      <c r="D300" s="876">
        <f t="shared" si="6"/>
        <v>311144</v>
      </c>
      <c r="E300" s="766">
        <v>176920</v>
      </c>
      <c r="F300" s="766">
        <v>89775</v>
      </c>
      <c r="G300" s="766">
        <v>29487</v>
      </c>
      <c r="H300" s="766">
        <v>14962</v>
      </c>
      <c r="I300" s="753">
        <f t="shared" si="5"/>
        <v>622288</v>
      </c>
    </row>
    <row r="301" spans="1:9" x14ac:dyDescent="0.25">
      <c r="A301" s="754" t="s">
        <v>545</v>
      </c>
      <c r="B301" s="754"/>
      <c r="C301" s="748" t="s">
        <v>1100</v>
      </c>
      <c r="D301" s="876">
        <f t="shared" si="6"/>
        <v>192613</v>
      </c>
      <c r="E301" s="766">
        <v>127776</v>
      </c>
      <c r="F301" s="766">
        <v>64837</v>
      </c>
      <c r="G301" s="766"/>
      <c r="H301" s="766"/>
      <c r="I301" s="753">
        <f t="shared" si="5"/>
        <v>385226</v>
      </c>
    </row>
    <row r="302" spans="1:9" x14ac:dyDescent="0.25">
      <c r="A302" s="754" t="s">
        <v>546</v>
      </c>
      <c r="B302" s="754"/>
      <c r="C302" s="748" t="s">
        <v>1101</v>
      </c>
      <c r="D302" s="876">
        <f t="shared" si="6"/>
        <v>103715</v>
      </c>
      <c r="E302" s="766">
        <v>29487</v>
      </c>
      <c r="F302" s="766">
        <v>14962</v>
      </c>
      <c r="G302" s="766">
        <v>39316</v>
      </c>
      <c r="H302" s="766">
        <v>19950</v>
      </c>
      <c r="I302" s="753">
        <f t="shared" si="5"/>
        <v>207430</v>
      </c>
    </row>
    <row r="303" spans="1:9" x14ac:dyDescent="0.25">
      <c r="A303" s="754" t="s">
        <v>547</v>
      </c>
      <c r="B303" s="754"/>
      <c r="C303" s="748" t="s">
        <v>1102</v>
      </c>
      <c r="D303" s="876">
        <f t="shared" si="6"/>
        <v>207429</v>
      </c>
      <c r="E303" s="766">
        <v>108118</v>
      </c>
      <c r="F303" s="766">
        <v>54862</v>
      </c>
      <c r="G303" s="766">
        <v>29487</v>
      </c>
      <c r="H303" s="766">
        <v>14962</v>
      </c>
      <c r="I303" s="753">
        <f t="shared" si="5"/>
        <v>414858</v>
      </c>
    </row>
    <row r="304" spans="1:9" x14ac:dyDescent="0.25">
      <c r="A304" s="754" t="s">
        <v>548</v>
      </c>
      <c r="B304" s="754"/>
      <c r="C304" s="748" t="s">
        <v>1103</v>
      </c>
      <c r="D304" s="876">
        <f t="shared" si="6"/>
        <v>162980</v>
      </c>
      <c r="E304" s="766">
        <v>78631</v>
      </c>
      <c r="F304" s="766">
        <v>39900</v>
      </c>
      <c r="G304" s="766">
        <v>29487</v>
      </c>
      <c r="H304" s="766">
        <v>14962</v>
      </c>
      <c r="I304" s="753">
        <f t="shared" si="5"/>
        <v>325960</v>
      </c>
    </row>
    <row r="305" spans="1:9" x14ac:dyDescent="0.25">
      <c r="A305" s="754" t="s">
        <v>549</v>
      </c>
      <c r="B305" s="754"/>
      <c r="C305" s="748" t="s">
        <v>1104</v>
      </c>
      <c r="D305" s="876">
        <f t="shared" si="6"/>
        <v>133347</v>
      </c>
      <c r="E305" s="766">
        <v>39316</v>
      </c>
      <c r="F305" s="766">
        <v>19950</v>
      </c>
      <c r="G305" s="766">
        <v>49144</v>
      </c>
      <c r="H305" s="766">
        <v>24937</v>
      </c>
      <c r="I305" s="753">
        <f t="shared" si="5"/>
        <v>266694</v>
      </c>
    </row>
    <row r="306" spans="1:9" x14ac:dyDescent="0.25">
      <c r="A306" s="754" t="s">
        <v>550</v>
      </c>
      <c r="B306" s="754"/>
      <c r="C306" s="748" t="s">
        <v>1105</v>
      </c>
      <c r="D306" s="876">
        <f t="shared" si="6"/>
        <v>222246</v>
      </c>
      <c r="E306" s="766">
        <v>127776</v>
      </c>
      <c r="F306" s="766">
        <v>64837</v>
      </c>
      <c r="G306" s="766">
        <v>19658</v>
      </c>
      <c r="H306" s="766">
        <v>9975</v>
      </c>
      <c r="I306" s="753">
        <f t="shared" si="5"/>
        <v>444492</v>
      </c>
    </row>
    <row r="307" spans="1:9" x14ac:dyDescent="0.25">
      <c r="A307" s="754" t="s">
        <v>551</v>
      </c>
      <c r="B307" s="754"/>
      <c r="C307" s="748" t="s">
        <v>1106</v>
      </c>
      <c r="D307" s="876">
        <f t="shared" si="6"/>
        <v>29633</v>
      </c>
      <c r="E307" s="766">
        <v>19658</v>
      </c>
      <c r="F307" s="766">
        <v>9975</v>
      </c>
      <c r="G307" s="766"/>
      <c r="H307" s="766"/>
      <c r="I307" s="753">
        <f t="shared" si="5"/>
        <v>59266</v>
      </c>
    </row>
    <row r="308" spans="1:9" x14ac:dyDescent="0.25">
      <c r="A308" s="754" t="s">
        <v>552</v>
      </c>
      <c r="B308" s="754"/>
      <c r="C308" s="748" t="s">
        <v>1107</v>
      </c>
      <c r="D308" s="876">
        <f t="shared" si="6"/>
        <v>44449</v>
      </c>
      <c r="E308" s="766">
        <v>29487</v>
      </c>
      <c r="F308" s="766">
        <v>14962</v>
      </c>
      <c r="G308" s="766"/>
      <c r="H308" s="766"/>
      <c r="I308" s="753">
        <f t="shared" si="5"/>
        <v>88898</v>
      </c>
    </row>
    <row r="309" spans="1:9" x14ac:dyDescent="0.25">
      <c r="A309" s="754" t="s">
        <v>553</v>
      </c>
      <c r="B309" s="754"/>
      <c r="C309" s="748" t="s">
        <v>1108</v>
      </c>
      <c r="D309" s="876">
        <f t="shared" si="6"/>
        <v>44449</v>
      </c>
      <c r="E309" s="766">
        <v>9829</v>
      </c>
      <c r="F309" s="766">
        <v>4987</v>
      </c>
      <c r="G309" s="766">
        <v>19658</v>
      </c>
      <c r="H309" s="766">
        <v>9975</v>
      </c>
      <c r="I309" s="753">
        <f t="shared" si="5"/>
        <v>88898</v>
      </c>
    </row>
    <row r="310" spans="1:9" x14ac:dyDescent="0.25">
      <c r="A310" s="754" t="s">
        <v>554</v>
      </c>
      <c r="B310" s="754"/>
      <c r="C310" s="748" t="s">
        <v>1109</v>
      </c>
      <c r="D310" s="876">
        <f t="shared" si="6"/>
        <v>74081</v>
      </c>
      <c r="E310" s="766">
        <v>49144</v>
      </c>
      <c r="F310" s="766">
        <v>24937</v>
      </c>
      <c r="G310" s="766"/>
      <c r="H310" s="766"/>
      <c r="I310" s="753">
        <f t="shared" si="5"/>
        <v>148162</v>
      </c>
    </row>
    <row r="311" spans="1:9" x14ac:dyDescent="0.25">
      <c r="A311" s="754" t="s">
        <v>555</v>
      </c>
      <c r="B311" s="754"/>
      <c r="C311" s="748" t="s">
        <v>1110</v>
      </c>
      <c r="D311" s="876">
        <f t="shared" si="6"/>
        <v>29632</v>
      </c>
      <c r="E311" s="766">
        <v>9829</v>
      </c>
      <c r="F311" s="766">
        <v>4987</v>
      </c>
      <c r="G311" s="766">
        <v>9829</v>
      </c>
      <c r="H311" s="766">
        <v>4987</v>
      </c>
      <c r="I311" s="753">
        <f t="shared" si="5"/>
        <v>59264</v>
      </c>
    </row>
    <row r="312" spans="1:9" x14ac:dyDescent="0.25">
      <c r="A312" s="754" t="s">
        <v>556</v>
      </c>
      <c r="B312" s="754"/>
      <c r="C312" s="748" t="s">
        <v>1111</v>
      </c>
      <c r="D312" s="876">
        <f t="shared" si="6"/>
        <v>14816</v>
      </c>
      <c r="E312" s="766">
        <v>9829</v>
      </c>
      <c r="F312" s="766">
        <v>4987</v>
      </c>
      <c r="G312" s="766"/>
      <c r="H312" s="766"/>
      <c r="I312" s="753">
        <f t="shared" si="5"/>
        <v>29632</v>
      </c>
    </row>
    <row r="313" spans="1:9" x14ac:dyDescent="0.25">
      <c r="A313" s="754" t="s">
        <v>557</v>
      </c>
      <c r="B313" s="754"/>
      <c r="C313" s="748" t="s">
        <v>1112</v>
      </c>
      <c r="D313" s="876">
        <f t="shared" si="6"/>
        <v>88897</v>
      </c>
      <c r="E313" s="766">
        <v>49144</v>
      </c>
      <c r="F313" s="766">
        <v>24937</v>
      </c>
      <c r="G313" s="766">
        <v>9829</v>
      </c>
      <c r="H313" s="766">
        <v>4987</v>
      </c>
      <c r="I313" s="753">
        <f t="shared" si="5"/>
        <v>177794</v>
      </c>
    </row>
    <row r="314" spans="1:9" hidden="1" x14ac:dyDescent="0.25">
      <c r="A314" s="754" t="s">
        <v>558</v>
      </c>
      <c r="B314" s="754"/>
      <c r="C314" s="748" t="s">
        <v>1113</v>
      </c>
      <c r="D314" s="766">
        <f t="shared" si="6"/>
        <v>0</v>
      </c>
      <c r="E314" s="888"/>
      <c r="F314" s="888"/>
      <c r="G314" s="888"/>
      <c r="H314" s="888"/>
      <c r="I314" s="753">
        <f t="shared" si="5"/>
        <v>0</v>
      </c>
    </row>
    <row r="315" spans="1:9" x14ac:dyDescent="0.25">
      <c r="A315" s="754" t="s">
        <v>559</v>
      </c>
      <c r="B315" s="754"/>
      <c r="C315" s="748" t="s">
        <v>1114</v>
      </c>
      <c r="D315" s="876">
        <f t="shared" si="6"/>
        <v>74081</v>
      </c>
      <c r="E315" s="766">
        <v>49144</v>
      </c>
      <c r="F315" s="766">
        <v>24937</v>
      </c>
      <c r="G315" s="766"/>
      <c r="H315" s="766"/>
      <c r="I315" s="753">
        <f t="shared" si="5"/>
        <v>148162</v>
      </c>
    </row>
    <row r="316" spans="1:9" x14ac:dyDescent="0.25">
      <c r="A316" s="754" t="s">
        <v>560</v>
      </c>
      <c r="B316" s="754"/>
      <c r="C316" s="748" t="s">
        <v>1115</v>
      </c>
      <c r="D316" s="876">
        <f t="shared" si="6"/>
        <v>192613</v>
      </c>
      <c r="E316" s="766">
        <v>117947</v>
      </c>
      <c r="F316" s="766">
        <v>59850</v>
      </c>
      <c r="G316" s="766">
        <v>9829</v>
      </c>
      <c r="H316" s="766">
        <v>4987</v>
      </c>
      <c r="I316" s="753">
        <f t="shared" si="5"/>
        <v>385226</v>
      </c>
    </row>
    <row r="317" spans="1:9" x14ac:dyDescent="0.25">
      <c r="A317" s="754" t="s">
        <v>561</v>
      </c>
      <c r="B317" s="754"/>
      <c r="C317" s="748" t="s">
        <v>1116</v>
      </c>
      <c r="D317" s="876">
        <f t="shared" si="6"/>
        <v>59265</v>
      </c>
      <c r="E317" s="766">
        <v>29487</v>
      </c>
      <c r="F317" s="766">
        <v>14962</v>
      </c>
      <c r="G317" s="766">
        <v>9829</v>
      </c>
      <c r="H317" s="766">
        <v>4987</v>
      </c>
      <c r="I317" s="753">
        <f t="shared" si="5"/>
        <v>118530</v>
      </c>
    </row>
    <row r="318" spans="1:9" x14ac:dyDescent="0.25">
      <c r="A318" s="754" t="s">
        <v>562</v>
      </c>
      <c r="B318" s="754"/>
      <c r="C318" s="748" t="s">
        <v>1117</v>
      </c>
      <c r="D318" s="876">
        <f t="shared" si="6"/>
        <v>222245</v>
      </c>
      <c r="E318" s="766">
        <v>147433</v>
      </c>
      <c r="F318" s="766">
        <v>74812</v>
      </c>
      <c r="G318" s="766"/>
      <c r="H318" s="766"/>
      <c r="I318" s="753">
        <f t="shared" si="5"/>
        <v>444490</v>
      </c>
    </row>
    <row r="319" spans="1:9" x14ac:dyDescent="0.25">
      <c r="A319" s="754" t="s">
        <v>563</v>
      </c>
      <c r="B319" s="754"/>
      <c r="C319" s="748" t="s">
        <v>1118</v>
      </c>
      <c r="D319" s="876">
        <f t="shared" si="6"/>
        <v>207428</v>
      </c>
      <c r="E319" s="766">
        <v>68802</v>
      </c>
      <c r="F319" s="766">
        <v>34912</v>
      </c>
      <c r="G319" s="766">
        <v>68802</v>
      </c>
      <c r="H319" s="766">
        <v>34912</v>
      </c>
      <c r="I319" s="753">
        <f t="shared" si="5"/>
        <v>414856</v>
      </c>
    </row>
    <row r="320" spans="1:9" x14ac:dyDescent="0.25">
      <c r="A320" s="754" t="s">
        <v>564</v>
      </c>
      <c r="B320" s="754"/>
      <c r="C320" s="748" t="s">
        <v>1119</v>
      </c>
      <c r="D320" s="876">
        <f t="shared" si="6"/>
        <v>370409</v>
      </c>
      <c r="E320" s="766">
        <v>245722</v>
      </c>
      <c r="F320" s="766">
        <v>124687</v>
      </c>
      <c r="G320" s="766"/>
      <c r="H320" s="766"/>
      <c r="I320" s="753">
        <f t="shared" si="5"/>
        <v>740818</v>
      </c>
    </row>
    <row r="321" spans="1:9" x14ac:dyDescent="0.25">
      <c r="A321" s="754" t="s">
        <v>565</v>
      </c>
      <c r="B321" s="754"/>
      <c r="C321" s="748" t="s">
        <v>1120</v>
      </c>
      <c r="D321" s="876">
        <f t="shared" si="6"/>
        <v>44449</v>
      </c>
      <c r="E321" s="766">
        <v>29487</v>
      </c>
      <c r="F321" s="766">
        <v>14962</v>
      </c>
      <c r="G321" s="766"/>
      <c r="H321" s="766"/>
      <c r="I321" s="753">
        <f t="shared" si="5"/>
        <v>88898</v>
      </c>
    </row>
    <row r="322" spans="1:9" x14ac:dyDescent="0.25">
      <c r="A322" s="754" t="s">
        <v>566</v>
      </c>
      <c r="B322" s="754"/>
      <c r="C322" s="748" t="s">
        <v>1121</v>
      </c>
      <c r="D322" s="876">
        <f t="shared" si="6"/>
        <v>251878</v>
      </c>
      <c r="E322" s="766">
        <v>167091</v>
      </c>
      <c r="F322" s="766">
        <v>84787</v>
      </c>
      <c r="G322" s="766"/>
      <c r="H322" s="766"/>
      <c r="I322" s="753">
        <f t="shared" si="5"/>
        <v>503756</v>
      </c>
    </row>
    <row r="323" spans="1:9" x14ac:dyDescent="0.25">
      <c r="A323" s="754" t="s">
        <v>567</v>
      </c>
      <c r="B323" s="754"/>
      <c r="C323" s="748" t="s">
        <v>1122</v>
      </c>
      <c r="D323" s="876">
        <f t="shared" si="6"/>
        <v>844533</v>
      </c>
      <c r="E323" s="766">
        <v>511102</v>
      </c>
      <c r="F323" s="766">
        <v>259350</v>
      </c>
      <c r="G323" s="766">
        <v>49144</v>
      </c>
      <c r="H323" s="766">
        <v>24937</v>
      </c>
      <c r="I323" s="753">
        <f t="shared" si="5"/>
        <v>1689066</v>
      </c>
    </row>
    <row r="324" spans="1:9" x14ac:dyDescent="0.25">
      <c r="A324" s="754" t="s">
        <v>568</v>
      </c>
      <c r="B324" s="754"/>
      <c r="C324" s="748" t="s">
        <v>1123</v>
      </c>
      <c r="D324" s="876">
        <f t="shared" si="6"/>
        <v>118531</v>
      </c>
      <c r="E324" s="766">
        <v>78631</v>
      </c>
      <c r="F324" s="766">
        <v>39900</v>
      </c>
      <c r="G324" s="766"/>
      <c r="H324" s="766"/>
      <c r="I324" s="753">
        <f t="shared" si="5"/>
        <v>237062</v>
      </c>
    </row>
    <row r="325" spans="1:9" x14ac:dyDescent="0.25">
      <c r="A325" s="754" t="s">
        <v>569</v>
      </c>
      <c r="B325" s="754"/>
      <c r="C325" s="748" t="s">
        <v>1124</v>
      </c>
      <c r="D325" s="876">
        <f t="shared" si="6"/>
        <v>325961</v>
      </c>
      <c r="E325" s="766">
        <v>176920</v>
      </c>
      <c r="F325" s="766">
        <v>89775</v>
      </c>
      <c r="G325" s="766">
        <v>39316</v>
      </c>
      <c r="H325" s="766">
        <v>19950</v>
      </c>
      <c r="I325" s="753">
        <f t="shared" si="5"/>
        <v>651922</v>
      </c>
    </row>
    <row r="326" spans="1:9" x14ac:dyDescent="0.25">
      <c r="A326" s="754" t="s">
        <v>570</v>
      </c>
      <c r="B326" s="754"/>
      <c r="C326" s="748" t="s">
        <v>1125</v>
      </c>
      <c r="D326" s="876">
        <f t="shared" si="6"/>
        <v>488941</v>
      </c>
      <c r="E326" s="766">
        <v>216236</v>
      </c>
      <c r="F326" s="766">
        <v>109725</v>
      </c>
      <c r="G326" s="766">
        <v>108118</v>
      </c>
      <c r="H326" s="766">
        <v>54862</v>
      </c>
      <c r="I326" s="753">
        <f t="shared" si="5"/>
        <v>977882</v>
      </c>
    </row>
    <row r="327" spans="1:9" x14ac:dyDescent="0.25">
      <c r="A327" s="754" t="s">
        <v>571</v>
      </c>
      <c r="B327" s="754"/>
      <c r="C327" s="748" t="s">
        <v>1126</v>
      </c>
      <c r="D327" s="876">
        <f t="shared" si="6"/>
        <v>133347</v>
      </c>
      <c r="E327" s="766">
        <v>78631</v>
      </c>
      <c r="F327" s="766">
        <v>39900</v>
      </c>
      <c r="G327" s="766">
        <v>9829</v>
      </c>
      <c r="H327" s="766">
        <v>4987</v>
      </c>
      <c r="I327" s="753">
        <f t="shared" si="5"/>
        <v>266694</v>
      </c>
    </row>
    <row r="328" spans="1:9" x14ac:dyDescent="0.25">
      <c r="A328" s="754" t="s">
        <v>572</v>
      </c>
      <c r="B328" s="754"/>
      <c r="C328" s="748" t="s">
        <v>1127</v>
      </c>
      <c r="D328" s="876">
        <f t="shared" si="6"/>
        <v>74082</v>
      </c>
      <c r="E328" s="766">
        <v>39316</v>
      </c>
      <c r="F328" s="766">
        <v>19950</v>
      </c>
      <c r="G328" s="766">
        <v>9829</v>
      </c>
      <c r="H328" s="766">
        <v>4987</v>
      </c>
      <c r="I328" s="753">
        <f t="shared" ref="I328:I391" si="7">SUM(D328:H328)</f>
        <v>148164</v>
      </c>
    </row>
    <row r="329" spans="1:9" x14ac:dyDescent="0.25">
      <c r="A329" s="754" t="s">
        <v>781</v>
      </c>
      <c r="B329" s="754"/>
      <c r="C329" s="748" t="s">
        <v>1128</v>
      </c>
      <c r="D329" s="876">
        <f t="shared" si="6"/>
        <v>88898</v>
      </c>
      <c r="E329" s="766">
        <v>58973</v>
      </c>
      <c r="F329" s="766">
        <v>29925</v>
      </c>
      <c r="G329" s="766"/>
      <c r="H329" s="766"/>
      <c r="I329" s="753">
        <f t="shared" si="7"/>
        <v>177796</v>
      </c>
    </row>
    <row r="330" spans="1:9" x14ac:dyDescent="0.25">
      <c r="A330" s="754" t="s">
        <v>782</v>
      </c>
      <c r="B330" s="754"/>
      <c r="C330" s="748" t="s">
        <v>1129</v>
      </c>
      <c r="D330" s="876">
        <f t="shared" si="6"/>
        <v>74081</v>
      </c>
      <c r="E330" s="766">
        <v>49144</v>
      </c>
      <c r="F330" s="766">
        <v>24937</v>
      </c>
      <c r="G330" s="766"/>
      <c r="H330" s="766"/>
      <c r="I330" s="753">
        <f t="shared" si="7"/>
        <v>148162</v>
      </c>
    </row>
    <row r="331" spans="1:9" x14ac:dyDescent="0.25">
      <c r="A331" s="754" t="s">
        <v>783</v>
      </c>
      <c r="B331" s="754"/>
      <c r="C331" s="748" t="s">
        <v>1130</v>
      </c>
      <c r="D331" s="876">
        <f t="shared" si="6"/>
        <v>133347</v>
      </c>
      <c r="E331" s="766">
        <v>78631</v>
      </c>
      <c r="F331" s="766">
        <v>39900</v>
      </c>
      <c r="G331" s="766">
        <v>9829</v>
      </c>
      <c r="H331" s="766">
        <v>4987</v>
      </c>
      <c r="I331" s="753">
        <f t="shared" si="7"/>
        <v>266694</v>
      </c>
    </row>
    <row r="332" spans="1:9" x14ac:dyDescent="0.25">
      <c r="A332" s="754" t="s">
        <v>784</v>
      </c>
      <c r="B332" s="754"/>
      <c r="C332" s="748" t="s">
        <v>1131</v>
      </c>
      <c r="D332" s="876">
        <f t="shared" si="6"/>
        <v>488940</v>
      </c>
      <c r="E332" s="766">
        <v>324353</v>
      </c>
      <c r="F332" s="766">
        <v>164587</v>
      </c>
      <c r="G332" s="766"/>
      <c r="H332" s="766"/>
      <c r="I332" s="753">
        <f t="shared" si="7"/>
        <v>977880</v>
      </c>
    </row>
    <row r="333" spans="1:9" x14ac:dyDescent="0.25">
      <c r="A333" s="754" t="s">
        <v>785</v>
      </c>
      <c r="B333" s="754"/>
      <c r="C333" s="748" t="s">
        <v>1132</v>
      </c>
      <c r="D333" s="876">
        <f t="shared" si="6"/>
        <v>311143</v>
      </c>
      <c r="E333" s="766">
        <v>147433</v>
      </c>
      <c r="F333" s="766">
        <v>74812</v>
      </c>
      <c r="G333" s="766">
        <v>58973</v>
      </c>
      <c r="H333" s="766">
        <v>29925</v>
      </c>
      <c r="I333" s="753">
        <f t="shared" si="7"/>
        <v>622286</v>
      </c>
    </row>
    <row r="334" spans="1:9" hidden="1" x14ac:dyDescent="0.25">
      <c r="A334" s="754" t="s">
        <v>786</v>
      </c>
      <c r="B334" s="754"/>
      <c r="C334" s="748" t="s">
        <v>1133</v>
      </c>
      <c r="D334" s="766">
        <f t="shared" si="6"/>
        <v>0</v>
      </c>
      <c r="E334" s="888"/>
      <c r="F334" s="888"/>
      <c r="G334" s="888"/>
      <c r="H334" s="888"/>
      <c r="I334" s="753">
        <f t="shared" si="7"/>
        <v>0</v>
      </c>
    </row>
    <row r="335" spans="1:9" x14ac:dyDescent="0.25">
      <c r="A335" s="754" t="s">
        <v>915</v>
      </c>
      <c r="B335" s="754"/>
      <c r="C335" s="748" t="s">
        <v>1134</v>
      </c>
      <c r="D335" s="876">
        <f t="shared" si="6"/>
        <v>4785712</v>
      </c>
      <c r="E335" s="766">
        <v>2516191</v>
      </c>
      <c r="F335" s="766">
        <v>1276800</v>
      </c>
      <c r="G335" s="766">
        <v>658539</v>
      </c>
      <c r="H335" s="766">
        <v>334182</v>
      </c>
      <c r="I335" s="753">
        <f t="shared" si="7"/>
        <v>9571424</v>
      </c>
    </row>
    <row r="336" spans="1:9" x14ac:dyDescent="0.25">
      <c r="A336" s="754" t="s">
        <v>916</v>
      </c>
      <c r="B336" s="754"/>
      <c r="C336" s="748" t="s">
        <v>1135</v>
      </c>
      <c r="D336" s="876">
        <f t="shared" si="6"/>
        <v>1555730</v>
      </c>
      <c r="E336" s="766">
        <v>786311</v>
      </c>
      <c r="F336" s="766">
        <v>399000</v>
      </c>
      <c r="G336" s="766">
        <v>245722</v>
      </c>
      <c r="H336" s="766">
        <v>124697</v>
      </c>
      <c r="I336" s="753">
        <f t="shared" si="7"/>
        <v>3111460</v>
      </c>
    </row>
    <row r="337" spans="1:9" x14ac:dyDescent="0.25">
      <c r="A337" s="754" t="s">
        <v>1136</v>
      </c>
      <c r="B337" s="754"/>
      <c r="C337" s="748" t="s">
        <v>1137</v>
      </c>
      <c r="D337" s="876">
        <f t="shared" si="6"/>
        <v>148164</v>
      </c>
      <c r="E337" s="766">
        <v>98289</v>
      </c>
      <c r="F337" s="766">
        <v>49875</v>
      </c>
      <c r="G337" s="766"/>
      <c r="H337" s="766"/>
      <c r="I337" s="753">
        <f t="shared" si="7"/>
        <v>296328</v>
      </c>
    </row>
    <row r="338" spans="1:9" hidden="1" x14ac:dyDescent="0.25">
      <c r="A338" s="754" t="s">
        <v>1138</v>
      </c>
      <c r="B338" s="754"/>
      <c r="C338" s="748" t="s">
        <v>1139</v>
      </c>
      <c r="D338" s="766">
        <f t="shared" si="6"/>
        <v>0</v>
      </c>
      <c r="E338" s="888"/>
      <c r="F338" s="888"/>
      <c r="G338" s="888"/>
      <c r="H338" s="888"/>
      <c r="I338" s="753">
        <f t="shared" si="7"/>
        <v>0</v>
      </c>
    </row>
    <row r="339" spans="1:9" x14ac:dyDescent="0.25">
      <c r="A339" s="754" t="s">
        <v>1140</v>
      </c>
      <c r="B339" s="754"/>
      <c r="C339" s="748" t="s">
        <v>1141</v>
      </c>
      <c r="D339" s="876">
        <f t="shared" si="6"/>
        <v>59266</v>
      </c>
      <c r="E339" s="766">
        <v>39316</v>
      </c>
      <c r="F339" s="766">
        <v>19950</v>
      </c>
      <c r="G339" s="766"/>
      <c r="H339" s="766"/>
      <c r="I339" s="753">
        <f t="shared" si="7"/>
        <v>118532</v>
      </c>
    </row>
    <row r="340" spans="1:9" x14ac:dyDescent="0.25">
      <c r="A340" s="754" t="s">
        <v>1142</v>
      </c>
      <c r="B340" s="754"/>
      <c r="C340" s="748" t="s">
        <v>1143</v>
      </c>
      <c r="D340" s="876">
        <f t="shared" si="6"/>
        <v>355593</v>
      </c>
      <c r="E340" s="766">
        <v>176920</v>
      </c>
      <c r="F340" s="766">
        <v>89775</v>
      </c>
      <c r="G340" s="766">
        <v>58973</v>
      </c>
      <c r="H340" s="766">
        <v>29925</v>
      </c>
      <c r="I340" s="753">
        <f t="shared" si="7"/>
        <v>711186</v>
      </c>
    </row>
    <row r="341" spans="1:9" x14ac:dyDescent="0.25">
      <c r="A341" s="754" t="s">
        <v>1144</v>
      </c>
      <c r="B341" s="754"/>
      <c r="C341" s="748" t="s">
        <v>1145</v>
      </c>
      <c r="D341" s="876">
        <f t="shared" si="6"/>
        <v>977882</v>
      </c>
      <c r="E341" s="766">
        <v>471787</v>
      </c>
      <c r="F341" s="766">
        <v>239400</v>
      </c>
      <c r="G341" s="766">
        <v>176920</v>
      </c>
      <c r="H341" s="766">
        <v>89775</v>
      </c>
      <c r="I341" s="753">
        <f t="shared" si="7"/>
        <v>1955764</v>
      </c>
    </row>
    <row r="342" spans="1:9" x14ac:dyDescent="0.25">
      <c r="A342" s="754" t="s">
        <v>1146</v>
      </c>
      <c r="B342" s="754"/>
      <c r="C342" s="748" t="s">
        <v>1147</v>
      </c>
      <c r="D342" s="876">
        <f t="shared" si="6"/>
        <v>148163</v>
      </c>
      <c r="E342" s="766">
        <v>88460</v>
      </c>
      <c r="F342" s="766">
        <v>44887</v>
      </c>
      <c r="G342" s="766">
        <v>9829</v>
      </c>
      <c r="H342" s="766">
        <v>4987</v>
      </c>
      <c r="I342" s="753">
        <f t="shared" si="7"/>
        <v>296326</v>
      </c>
    </row>
    <row r="343" spans="1:9" x14ac:dyDescent="0.25">
      <c r="A343" s="754" t="s">
        <v>1148</v>
      </c>
      <c r="B343" s="754"/>
      <c r="C343" s="748" t="s">
        <v>1149</v>
      </c>
      <c r="D343" s="876">
        <f t="shared" si="6"/>
        <v>118531</v>
      </c>
      <c r="E343" s="766">
        <v>78631</v>
      </c>
      <c r="F343" s="766">
        <v>39900</v>
      </c>
      <c r="G343" s="766"/>
      <c r="H343" s="766"/>
      <c r="I343" s="753">
        <f t="shared" si="7"/>
        <v>237062</v>
      </c>
    </row>
    <row r="344" spans="1:9" x14ac:dyDescent="0.25">
      <c r="A344" s="754" t="s">
        <v>1150</v>
      </c>
      <c r="B344" s="754"/>
      <c r="C344" s="748" t="s">
        <v>1151</v>
      </c>
      <c r="D344" s="876">
        <f t="shared" si="6"/>
        <v>44449</v>
      </c>
      <c r="E344" s="766">
        <v>19658</v>
      </c>
      <c r="F344" s="766">
        <v>9975</v>
      </c>
      <c r="G344" s="766">
        <v>9829</v>
      </c>
      <c r="H344" s="766">
        <v>4987</v>
      </c>
      <c r="I344" s="753">
        <f t="shared" si="7"/>
        <v>88898</v>
      </c>
    </row>
    <row r="345" spans="1:9" x14ac:dyDescent="0.25">
      <c r="A345" s="754" t="s">
        <v>1152</v>
      </c>
      <c r="B345" s="754"/>
      <c r="C345" s="748" t="s">
        <v>1153</v>
      </c>
      <c r="D345" s="876">
        <f t="shared" si="6"/>
        <v>44449</v>
      </c>
      <c r="E345" s="766">
        <v>29487</v>
      </c>
      <c r="F345" s="766">
        <v>14962</v>
      </c>
      <c r="G345" s="766"/>
      <c r="H345" s="766"/>
      <c r="I345" s="753">
        <f t="shared" si="7"/>
        <v>88898</v>
      </c>
    </row>
    <row r="346" spans="1:9" x14ac:dyDescent="0.25">
      <c r="A346" s="754" t="s">
        <v>1154</v>
      </c>
      <c r="B346" s="754"/>
      <c r="C346" s="748" t="s">
        <v>1155</v>
      </c>
      <c r="D346" s="876">
        <f t="shared" si="6"/>
        <v>1452005</v>
      </c>
      <c r="E346" s="766">
        <v>599562</v>
      </c>
      <c r="F346" s="766">
        <v>304237</v>
      </c>
      <c r="G346" s="766">
        <v>363669</v>
      </c>
      <c r="H346" s="766">
        <v>184537</v>
      </c>
      <c r="I346" s="753">
        <f t="shared" si="7"/>
        <v>2904010</v>
      </c>
    </row>
    <row r="347" spans="1:9" x14ac:dyDescent="0.25">
      <c r="A347" s="754" t="s">
        <v>1156</v>
      </c>
      <c r="B347" s="754"/>
      <c r="C347" s="748" t="s">
        <v>1157</v>
      </c>
      <c r="D347" s="876">
        <f t="shared" si="6"/>
        <v>1066790</v>
      </c>
      <c r="E347" s="766">
        <v>442300</v>
      </c>
      <c r="F347" s="766">
        <v>224437</v>
      </c>
      <c r="G347" s="766">
        <v>265380</v>
      </c>
      <c r="H347" s="766">
        <v>134673</v>
      </c>
      <c r="I347" s="753">
        <f t="shared" si="7"/>
        <v>2133580</v>
      </c>
    </row>
    <row r="348" spans="1:9" ht="19.5" customHeight="1" x14ac:dyDescent="0.25">
      <c r="A348" s="754" t="s">
        <v>1158</v>
      </c>
      <c r="B348" s="754"/>
      <c r="C348" s="748" t="s">
        <v>1159</v>
      </c>
      <c r="D348" s="876">
        <f t="shared" si="6"/>
        <v>281510</v>
      </c>
      <c r="E348" s="766">
        <v>137604</v>
      </c>
      <c r="F348" s="766">
        <v>69825</v>
      </c>
      <c r="G348" s="766">
        <v>49144</v>
      </c>
      <c r="H348" s="766">
        <v>24937</v>
      </c>
      <c r="I348" s="753">
        <f t="shared" si="7"/>
        <v>563020</v>
      </c>
    </row>
    <row r="349" spans="1:9" x14ac:dyDescent="0.25">
      <c r="A349" s="754" t="s">
        <v>1160</v>
      </c>
      <c r="B349" s="754"/>
      <c r="C349" s="748" t="s">
        <v>1161</v>
      </c>
      <c r="D349" s="876">
        <f t="shared" si="6"/>
        <v>444491</v>
      </c>
      <c r="E349" s="766">
        <v>235893</v>
      </c>
      <c r="F349" s="766">
        <v>119700</v>
      </c>
      <c r="G349" s="766">
        <v>58973</v>
      </c>
      <c r="H349" s="766">
        <v>29925</v>
      </c>
      <c r="I349" s="753">
        <f t="shared" si="7"/>
        <v>888982</v>
      </c>
    </row>
    <row r="350" spans="1:9" x14ac:dyDescent="0.25">
      <c r="A350" s="754" t="s">
        <v>1162</v>
      </c>
      <c r="B350" s="754"/>
      <c r="C350" s="748" t="s">
        <v>1163</v>
      </c>
      <c r="D350" s="876">
        <f t="shared" si="6"/>
        <v>414857</v>
      </c>
      <c r="E350" s="766">
        <v>226064</v>
      </c>
      <c r="F350" s="766">
        <v>114712</v>
      </c>
      <c r="G350" s="766">
        <v>49144</v>
      </c>
      <c r="H350" s="766">
        <v>24937</v>
      </c>
      <c r="I350" s="753">
        <f t="shared" si="7"/>
        <v>829714</v>
      </c>
    </row>
    <row r="351" spans="1:9" x14ac:dyDescent="0.25">
      <c r="A351" s="754" t="s">
        <v>1164</v>
      </c>
      <c r="B351" s="754"/>
      <c r="C351" s="748" t="s">
        <v>1165</v>
      </c>
      <c r="D351" s="876">
        <f t="shared" si="6"/>
        <v>414859</v>
      </c>
      <c r="E351" s="766">
        <v>216236</v>
      </c>
      <c r="F351" s="766">
        <v>109725</v>
      </c>
      <c r="G351" s="766">
        <v>58973</v>
      </c>
      <c r="H351" s="766">
        <v>29925</v>
      </c>
      <c r="I351" s="753">
        <f t="shared" si="7"/>
        <v>829718</v>
      </c>
    </row>
    <row r="352" spans="1:9" x14ac:dyDescent="0.25">
      <c r="A352" s="754" t="s">
        <v>1166</v>
      </c>
      <c r="B352" s="754"/>
      <c r="C352" s="748" t="s">
        <v>1167</v>
      </c>
      <c r="D352" s="876">
        <f t="shared" si="6"/>
        <v>148164</v>
      </c>
      <c r="E352" s="766">
        <v>98289</v>
      </c>
      <c r="F352" s="766">
        <v>49875</v>
      </c>
      <c r="G352" s="766"/>
      <c r="H352" s="766"/>
      <c r="I352" s="753">
        <f t="shared" si="7"/>
        <v>296328</v>
      </c>
    </row>
    <row r="353" spans="1:11" hidden="1" x14ac:dyDescent="0.25">
      <c r="A353" s="805"/>
      <c r="B353" s="805"/>
      <c r="C353" s="871" t="s">
        <v>170</v>
      </c>
      <c r="D353" s="868"/>
      <c r="E353" s="888"/>
      <c r="F353" s="888"/>
      <c r="G353" s="888"/>
      <c r="H353" s="888"/>
      <c r="I353" s="753">
        <f t="shared" si="7"/>
        <v>0</v>
      </c>
    </row>
    <row r="354" spans="1:11" ht="104.45" customHeight="1" x14ac:dyDescent="0.25">
      <c r="A354" s="1251" t="s">
        <v>1057</v>
      </c>
      <c r="B354" s="1251" t="s">
        <v>1356</v>
      </c>
      <c r="C354" s="1187" t="s">
        <v>1357</v>
      </c>
      <c r="D354" s="1253">
        <f>SUM(D356:D421)</f>
        <v>2657520</v>
      </c>
      <c r="E354" s="1008" t="s">
        <v>1358</v>
      </c>
      <c r="F354" s="962" t="s">
        <v>1359</v>
      </c>
      <c r="G354" s="973"/>
      <c r="H354" s="963"/>
      <c r="I354" s="753">
        <f t="shared" si="7"/>
        <v>2657520</v>
      </c>
      <c r="J354" s="860" t="b">
        <f>D354=дод3!E71</f>
        <v>1</v>
      </c>
      <c r="K354" s="860"/>
    </row>
    <row r="355" spans="1:11" x14ac:dyDescent="0.25">
      <c r="A355" s="1252"/>
      <c r="B355" s="1252"/>
      <c r="C355" s="1189"/>
      <c r="D355" s="1254"/>
      <c r="E355" s="784">
        <f>SUM(E356:E422)</f>
        <v>2048505</v>
      </c>
      <c r="F355" s="1009">
        <f>SUM(F356:F422)</f>
        <v>609015</v>
      </c>
      <c r="G355" s="1006"/>
      <c r="H355" s="1007"/>
      <c r="I355" s="753">
        <f t="shared" si="7"/>
        <v>2657520</v>
      </c>
    </row>
    <row r="356" spans="1:11" ht="18.75" hidden="1" x14ac:dyDescent="0.25">
      <c r="A356" s="754" t="s">
        <v>531</v>
      </c>
      <c r="B356" s="754"/>
      <c r="C356" s="748" t="s">
        <v>1078</v>
      </c>
      <c r="D356" s="876">
        <f>SUM(E356:H356)</f>
        <v>0</v>
      </c>
      <c r="E356" s="865"/>
      <c r="F356" s="865"/>
      <c r="G356" s="1010"/>
      <c r="H356" s="1010"/>
      <c r="I356" s="753">
        <f t="shared" si="7"/>
        <v>0</v>
      </c>
    </row>
    <row r="357" spans="1:11" ht="18.75" hidden="1" x14ac:dyDescent="0.25">
      <c r="A357" s="754" t="s">
        <v>532</v>
      </c>
      <c r="B357" s="754"/>
      <c r="C357" s="748" t="s">
        <v>1087</v>
      </c>
      <c r="D357" s="876">
        <f t="shared" ref="D357:D420" si="8">SUM(E357:H357)</f>
        <v>0</v>
      </c>
      <c r="E357" s="865"/>
      <c r="F357" s="865"/>
      <c r="G357" s="865"/>
      <c r="H357" s="865"/>
      <c r="I357" s="753">
        <f t="shared" si="7"/>
        <v>0</v>
      </c>
    </row>
    <row r="358" spans="1:11" ht="18.75" hidden="1" x14ac:dyDescent="0.25">
      <c r="A358" s="754" t="s">
        <v>533</v>
      </c>
      <c r="B358" s="754"/>
      <c r="C358" s="748" t="s">
        <v>1088</v>
      </c>
      <c r="D358" s="876">
        <f t="shared" si="8"/>
        <v>0</v>
      </c>
      <c r="E358" s="865"/>
      <c r="F358" s="865"/>
      <c r="G358" s="865"/>
      <c r="H358" s="865"/>
      <c r="I358" s="753">
        <f t="shared" si="7"/>
        <v>0</v>
      </c>
    </row>
    <row r="359" spans="1:11" ht="18.75" x14ac:dyDescent="0.25">
      <c r="A359" s="754" t="s">
        <v>534</v>
      </c>
      <c r="B359" s="754"/>
      <c r="C359" s="748" t="s">
        <v>1089</v>
      </c>
      <c r="D359" s="876">
        <f t="shared" si="8"/>
        <v>11073</v>
      </c>
      <c r="E359" s="865">
        <v>11073</v>
      </c>
      <c r="F359" s="865"/>
      <c r="G359" s="865"/>
      <c r="H359" s="865"/>
      <c r="I359" s="753">
        <f t="shared" si="7"/>
        <v>22146</v>
      </c>
    </row>
    <row r="360" spans="1:11" ht="18.75" x14ac:dyDescent="0.25">
      <c r="A360" s="754" t="s">
        <v>535</v>
      </c>
      <c r="B360" s="754"/>
      <c r="C360" s="748" t="s">
        <v>1090</v>
      </c>
      <c r="D360" s="876">
        <f t="shared" si="8"/>
        <v>22146</v>
      </c>
      <c r="E360" s="865">
        <v>22146</v>
      </c>
      <c r="F360" s="865"/>
      <c r="G360" s="865"/>
      <c r="H360" s="865"/>
      <c r="I360" s="753">
        <f t="shared" si="7"/>
        <v>44292</v>
      </c>
    </row>
    <row r="361" spans="1:11" ht="18.75" x14ac:dyDescent="0.25">
      <c r="A361" s="754" t="s">
        <v>536</v>
      </c>
      <c r="B361" s="754"/>
      <c r="C361" s="748" t="s">
        <v>1091</v>
      </c>
      <c r="D361" s="876">
        <f t="shared" si="8"/>
        <v>11073</v>
      </c>
      <c r="E361" s="865"/>
      <c r="F361" s="865">
        <v>11073</v>
      </c>
      <c r="G361" s="865"/>
      <c r="H361" s="865"/>
      <c r="I361" s="753">
        <f t="shared" si="7"/>
        <v>22146</v>
      </c>
    </row>
    <row r="362" spans="1:11" ht="18.75" x14ac:dyDescent="0.25">
      <c r="A362" s="754" t="s">
        <v>537</v>
      </c>
      <c r="B362" s="754"/>
      <c r="C362" s="748" t="s">
        <v>1092</v>
      </c>
      <c r="D362" s="876">
        <f t="shared" si="8"/>
        <v>22146</v>
      </c>
      <c r="E362" s="865">
        <v>22146</v>
      </c>
      <c r="F362" s="865"/>
      <c r="G362" s="865"/>
      <c r="H362" s="865"/>
      <c r="I362" s="753">
        <f t="shared" si="7"/>
        <v>44292</v>
      </c>
    </row>
    <row r="363" spans="1:11" ht="18.75" x14ac:dyDescent="0.25">
      <c r="A363" s="754" t="s">
        <v>538</v>
      </c>
      <c r="B363" s="754"/>
      <c r="C363" s="748" t="s">
        <v>1093</v>
      </c>
      <c r="D363" s="876">
        <f t="shared" si="8"/>
        <v>11073</v>
      </c>
      <c r="E363" s="865"/>
      <c r="F363" s="865">
        <v>11073</v>
      </c>
      <c r="G363" s="865"/>
      <c r="H363" s="865"/>
      <c r="I363" s="753">
        <f t="shared" si="7"/>
        <v>22146</v>
      </c>
    </row>
    <row r="364" spans="1:11" ht="18.75" hidden="1" x14ac:dyDescent="0.25">
      <c r="A364" s="754" t="s">
        <v>539</v>
      </c>
      <c r="B364" s="754"/>
      <c r="C364" s="748" t="s">
        <v>1094</v>
      </c>
      <c r="D364" s="876">
        <f t="shared" si="8"/>
        <v>0</v>
      </c>
      <c r="E364" s="865"/>
      <c r="F364" s="865"/>
      <c r="G364" s="865"/>
      <c r="H364" s="865"/>
      <c r="I364" s="753">
        <f t="shared" si="7"/>
        <v>0</v>
      </c>
    </row>
    <row r="365" spans="1:11" ht="18.75" hidden="1" x14ac:dyDescent="0.25">
      <c r="A365" s="754" t="s">
        <v>540</v>
      </c>
      <c r="B365" s="754"/>
      <c r="C365" s="748" t="s">
        <v>1095</v>
      </c>
      <c r="D365" s="876">
        <f t="shared" si="8"/>
        <v>0</v>
      </c>
      <c r="E365" s="865"/>
      <c r="F365" s="865"/>
      <c r="G365" s="865"/>
      <c r="H365" s="865"/>
      <c r="I365" s="753">
        <f t="shared" si="7"/>
        <v>0</v>
      </c>
    </row>
    <row r="366" spans="1:11" ht="18.75" x14ac:dyDescent="0.25">
      <c r="A366" s="754" t="s">
        <v>541</v>
      </c>
      <c r="B366" s="754"/>
      <c r="C366" s="748" t="s">
        <v>1096</v>
      </c>
      <c r="D366" s="876">
        <f t="shared" si="8"/>
        <v>22146</v>
      </c>
      <c r="E366" s="865">
        <v>11073</v>
      </c>
      <c r="F366" s="865">
        <v>11073</v>
      </c>
      <c r="G366" s="865"/>
      <c r="H366" s="865"/>
      <c r="I366" s="753">
        <f t="shared" si="7"/>
        <v>44292</v>
      </c>
    </row>
    <row r="367" spans="1:11" ht="18.75" x14ac:dyDescent="0.25">
      <c r="A367" s="754" t="s">
        <v>542</v>
      </c>
      <c r="B367" s="754"/>
      <c r="C367" s="748" t="s">
        <v>1097</v>
      </c>
      <c r="D367" s="876">
        <f t="shared" si="8"/>
        <v>44292</v>
      </c>
      <c r="E367" s="865">
        <v>22146</v>
      </c>
      <c r="F367" s="865">
        <v>22146</v>
      </c>
      <c r="G367" s="865"/>
      <c r="H367" s="865"/>
      <c r="I367" s="753">
        <f t="shared" si="7"/>
        <v>88584</v>
      </c>
    </row>
    <row r="368" spans="1:11" ht="18.75" x14ac:dyDescent="0.25">
      <c r="A368" s="754" t="s">
        <v>543</v>
      </c>
      <c r="B368" s="754"/>
      <c r="C368" s="748" t="s">
        <v>1098</v>
      </c>
      <c r="D368" s="876">
        <f t="shared" si="8"/>
        <v>121803</v>
      </c>
      <c r="E368" s="865">
        <v>77511</v>
      </c>
      <c r="F368" s="865">
        <v>44292</v>
      </c>
      <c r="G368" s="865"/>
      <c r="H368" s="865"/>
      <c r="I368" s="753">
        <f t="shared" si="7"/>
        <v>243606</v>
      </c>
    </row>
    <row r="369" spans="1:9" ht="18.75" x14ac:dyDescent="0.25">
      <c r="A369" s="754" t="s">
        <v>544</v>
      </c>
      <c r="B369" s="754"/>
      <c r="C369" s="748" t="s">
        <v>1099</v>
      </c>
      <c r="D369" s="876">
        <f t="shared" si="8"/>
        <v>33219</v>
      </c>
      <c r="E369" s="865">
        <v>33219</v>
      </c>
      <c r="F369" s="865"/>
      <c r="G369" s="865"/>
      <c r="H369" s="865"/>
      <c r="I369" s="753">
        <f t="shared" si="7"/>
        <v>66438</v>
      </c>
    </row>
    <row r="370" spans="1:9" ht="18.75" hidden="1" x14ac:dyDescent="0.25">
      <c r="A370" s="754" t="s">
        <v>545</v>
      </c>
      <c r="B370" s="754"/>
      <c r="C370" s="748" t="s">
        <v>1100</v>
      </c>
      <c r="D370" s="876">
        <f t="shared" si="8"/>
        <v>0</v>
      </c>
      <c r="E370" s="865"/>
      <c r="F370" s="865"/>
      <c r="G370" s="865"/>
      <c r="H370" s="865"/>
      <c r="I370" s="753">
        <f t="shared" si="7"/>
        <v>0</v>
      </c>
    </row>
    <row r="371" spans="1:9" ht="18.75" hidden="1" x14ac:dyDescent="0.25">
      <c r="A371" s="754" t="s">
        <v>546</v>
      </c>
      <c r="B371" s="754"/>
      <c r="C371" s="748" t="s">
        <v>1101</v>
      </c>
      <c r="D371" s="876">
        <f t="shared" si="8"/>
        <v>0</v>
      </c>
      <c r="E371" s="865"/>
      <c r="F371" s="865"/>
      <c r="G371" s="865"/>
      <c r="H371" s="865"/>
      <c r="I371" s="753">
        <f t="shared" si="7"/>
        <v>0</v>
      </c>
    </row>
    <row r="372" spans="1:9" ht="18.75" x14ac:dyDescent="0.25">
      <c r="A372" s="754" t="s">
        <v>547</v>
      </c>
      <c r="B372" s="754"/>
      <c r="C372" s="748" t="s">
        <v>1102</v>
      </c>
      <c r="D372" s="876">
        <f t="shared" si="8"/>
        <v>22146</v>
      </c>
      <c r="E372" s="865">
        <v>22146</v>
      </c>
      <c r="F372" s="865"/>
      <c r="G372" s="865"/>
      <c r="H372" s="865"/>
      <c r="I372" s="753">
        <f t="shared" si="7"/>
        <v>44292</v>
      </c>
    </row>
    <row r="373" spans="1:9" ht="18.75" x14ac:dyDescent="0.25">
      <c r="A373" s="754" t="s">
        <v>548</v>
      </c>
      <c r="B373" s="754"/>
      <c r="C373" s="748" t="s">
        <v>1103</v>
      </c>
      <c r="D373" s="876">
        <f t="shared" si="8"/>
        <v>11073</v>
      </c>
      <c r="E373" s="865">
        <v>11073</v>
      </c>
      <c r="F373" s="865"/>
      <c r="G373" s="865"/>
      <c r="H373" s="865"/>
      <c r="I373" s="753">
        <f t="shared" si="7"/>
        <v>22146</v>
      </c>
    </row>
    <row r="374" spans="1:9" ht="18.75" x14ac:dyDescent="0.25">
      <c r="A374" s="754" t="s">
        <v>549</v>
      </c>
      <c r="B374" s="754"/>
      <c r="C374" s="748" t="s">
        <v>1104</v>
      </c>
      <c r="D374" s="876">
        <f t="shared" si="8"/>
        <v>11073</v>
      </c>
      <c r="E374" s="865"/>
      <c r="F374" s="865">
        <v>11073</v>
      </c>
      <c r="G374" s="865"/>
      <c r="H374" s="865"/>
      <c r="I374" s="753">
        <f t="shared" si="7"/>
        <v>22146</v>
      </c>
    </row>
    <row r="375" spans="1:9" ht="18.75" x14ac:dyDescent="0.25">
      <c r="A375" s="754" t="s">
        <v>550</v>
      </c>
      <c r="B375" s="754"/>
      <c r="C375" s="748" t="s">
        <v>1105</v>
      </c>
      <c r="D375" s="876">
        <f t="shared" si="8"/>
        <v>77511</v>
      </c>
      <c r="E375" s="865">
        <v>66438</v>
      </c>
      <c r="F375" s="865">
        <v>11073</v>
      </c>
      <c r="G375" s="865"/>
      <c r="H375" s="865"/>
      <c r="I375" s="753">
        <f t="shared" si="7"/>
        <v>155022</v>
      </c>
    </row>
    <row r="376" spans="1:9" ht="18.75" x14ac:dyDescent="0.25">
      <c r="A376" s="754" t="s">
        <v>551</v>
      </c>
      <c r="B376" s="754"/>
      <c r="C376" s="748" t="s">
        <v>1106</v>
      </c>
      <c r="D376" s="876">
        <f t="shared" si="8"/>
        <v>55365</v>
      </c>
      <c r="E376" s="865">
        <v>11073</v>
      </c>
      <c r="F376" s="865">
        <v>44292</v>
      </c>
      <c r="G376" s="865"/>
      <c r="H376" s="865"/>
      <c r="I376" s="753">
        <f t="shared" si="7"/>
        <v>110730</v>
      </c>
    </row>
    <row r="377" spans="1:9" ht="18.75" hidden="1" x14ac:dyDescent="0.25">
      <c r="A377" s="754" t="s">
        <v>552</v>
      </c>
      <c r="B377" s="754"/>
      <c r="C377" s="748" t="s">
        <v>1107</v>
      </c>
      <c r="D377" s="876">
        <f t="shared" si="8"/>
        <v>0</v>
      </c>
      <c r="E377" s="865"/>
      <c r="F377" s="865"/>
      <c r="G377" s="865"/>
      <c r="H377" s="865"/>
      <c r="I377" s="753">
        <f t="shared" si="7"/>
        <v>0</v>
      </c>
    </row>
    <row r="378" spans="1:9" ht="18.75" x14ac:dyDescent="0.25">
      <c r="A378" s="754" t="s">
        <v>553</v>
      </c>
      <c r="B378" s="754"/>
      <c r="C378" s="748" t="s">
        <v>1108</v>
      </c>
      <c r="D378" s="876">
        <f t="shared" si="8"/>
        <v>11073</v>
      </c>
      <c r="E378" s="865">
        <v>11073</v>
      </c>
      <c r="F378" s="865"/>
      <c r="G378" s="865"/>
      <c r="H378" s="865"/>
      <c r="I378" s="753">
        <f t="shared" si="7"/>
        <v>22146</v>
      </c>
    </row>
    <row r="379" spans="1:9" ht="18.75" x14ac:dyDescent="0.25">
      <c r="A379" s="754" t="s">
        <v>554</v>
      </c>
      <c r="B379" s="754"/>
      <c r="C379" s="748" t="s">
        <v>1109</v>
      </c>
      <c r="D379" s="876">
        <f t="shared" si="8"/>
        <v>11073</v>
      </c>
      <c r="E379" s="865">
        <v>11073</v>
      </c>
      <c r="F379" s="865"/>
      <c r="G379" s="865"/>
      <c r="H379" s="865"/>
      <c r="I379" s="753">
        <f t="shared" si="7"/>
        <v>22146</v>
      </c>
    </row>
    <row r="380" spans="1:9" ht="18.75" x14ac:dyDescent="0.25">
      <c r="A380" s="754" t="s">
        <v>555</v>
      </c>
      <c r="B380" s="754"/>
      <c r="C380" s="748" t="s">
        <v>1110</v>
      </c>
      <c r="D380" s="876">
        <f t="shared" si="8"/>
        <v>11073</v>
      </c>
      <c r="E380" s="865"/>
      <c r="F380" s="865">
        <v>11073</v>
      </c>
      <c r="G380" s="865"/>
      <c r="H380" s="865"/>
      <c r="I380" s="753">
        <f t="shared" si="7"/>
        <v>22146</v>
      </c>
    </row>
    <row r="381" spans="1:9" ht="18.75" hidden="1" x14ac:dyDescent="0.25">
      <c r="A381" s="754" t="s">
        <v>556</v>
      </c>
      <c r="B381" s="754"/>
      <c r="C381" s="748" t="s">
        <v>1111</v>
      </c>
      <c r="D381" s="876">
        <f t="shared" si="8"/>
        <v>0</v>
      </c>
      <c r="E381" s="865"/>
      <c r="F381" s="865"/>
      <c r="G381" s="865"/>
      <c r="H381" s="865"/>
      <c r="I381" s="753">
        <f t="shared" si="7"/>
        <v>0</v>
      </c>
    </row>
    <row r="382" spans="1:9" ht="18.75" x14ac:dyDescent="0.25">
      <c r="A382" s="754" t="s">
        <v>557</v>
      </c>
      <c r="B382" s="754"/>
      <c r="C382" s="748" t="s">
        <v>1112</v>
      </c>
      <c r="D382" s="876">
        <f t="shared" si="8"/>
        <v>11073</v>
      </c>
      <c r="E382" s="865">
        <v>11073</v>
      </c>
      <c r="F382" s="865"/>
      <c r="G382" s="865"/>
      <c r="H382" s="865"/>
      <c r="I382" s="753">
        <f t="shared" si="7"/>
        <v>22146</v>
      </c>
    </row>
    <row r="383" spans="1:9" ht="18.75" hidden="1" x14ac:dyDescent="0.25">
      <c r="A383" s="754" t="s">
        <v>558</v>
      </c>
      <c r="B383" s="754"/>
      <c r="C383" s="748" t="s">
        <v>1113</v>
      </c>
      <c r="D383" s="876">
        <f t="shared" si="8"/>
        <v>0</v>
      </c>
      <c r="E383" s="865"/>
      <c r="F383" s="865"/>
      <c r="G383" s="865"/>
      <c r="H383" s="865"/>
      <c r="I383" s="753">
        <f t="shared" si="7"/>
        <v>0</v>
      </c>
    </row>
    <row r="384" spans="1:9" ht="18.75" x14ac:dyDescent="0.25">
      <c r="A384" s="754" t="s">
        <v>559</v>
      </c>
      <c r="B384" s="754"/>
      <c r="C384" s="748" t="s">
        <v>1114</v>
      </c>
      <c r="D384" s="876">
        <f t="shared" si="8"/>
        <v>199314</v>
      </c>
      <c r="E384" s="865">
        <v>199314</v>
      </c>
      <c r="F384" s="865"/>
      <c r="G384" s="865"/>
      <c r="H384" s="865"/>
      <c r="I384" s="753">
        <f t="shared" si="7"/>
        <v>398628</v>
      </c>
    </row>
    <row r="385" spans="1:9" ht="18.75" x14ac:dyDescent="0.25">
      <c r="A385" s="754" t="s">
        <v>560</v>
      </c>
      <c r="B385" s="754"/>
      <c r="C385" s="748" t="s">
        <v>1115</v>
      </c>
      <c r="D385" s="876">
        <f t="shared" si="8"/>
        <v>88584</v>
      </c>
      <c r="E385" s="865">
        <v>88584</v>
      </c>
      <c r="F385" s="865"/>
      <c r="G385" s="865"/>
      <c r="H385" s="865"/>
      <c r="I385" s="753">
        <f t="shared" si="7"/>
        <v>177168</v>
      </c>
    </row>
    <row r="386" spans="1:9" ht="18.75" x14ac:dyDescent="0.25">
      <c r="A386" s="754" t="s">
        <v>561</v>
      </c>
      <c r="B386" s="754"/>
      <c r="C386" s="748" t="s">
        <v>1116</v>
      </c>
      <c r="D386" s="876">
        <f t="shared" si="8"/>
        <v>33219</v>
      </c>
      <c r="E386" s="865">
        <v>33219</v>
      </c>
      <c r="F386" s="865"/>
      <c r="G386" s="865"/>
      <c r="H386" s="865"/>
      <c r="I386" s="753">
        <f t="shared" si="7"/>
        <v>66438</v>
      </c>
    </row>
    <row r="387" spans="1:9" ht="18.75" x14ac:dyDescent="0.25">
      <c r="A387" s="754" t="s">
        <v>562</v>
      </c>
      <c r="B387" s="754"/>
      <c r="C387" s="748" t="s">
        <v>1117</v>
      </c>
      <c r="D387" s="876">
        <f t="shared" si="8"/>
        <v>22146</v>
      </c>
      <c r="E387" s="865">
        <v>22146</v>
      </c>
      <c r="F387" s="865"/>
      <c r="G387" s="865"/>
      <c r="H387" s="865"/>
      <c r="I387" s="753">
        <f t="shared" si="7"/>
        <v>44292</v>
      </c>
    </row>
    <row r="388" spans="1:9" ht="18.75" x14ac:dyDescent="0.25">
      <c r="A388" s="754" t="s">
        <v>563</v>
      </c>
      <c r="B388" s="754"/>
      <c r="C388" s="748" t="s">
        <v>1118</v>
      </c>
      <c r="D388" s="876">
        <f t="shared" si="8"/>
        <v>22146</v>
      </c>
      <c r="E388" s="865">
        <v>11073</v>
      </c>
      <c r="F388" s="865">
        <v>11073</v>
      </c>
      <c r="G388" s="865"/>
      <c r="H388" s="865"/>
      <c r="I388" s="753">
        <f t="shared" si="7"/>
        <v>44292</v>
      </c>
    </row>
    <row r="389" spans="1:9" ht="18.75" x14ac:dyDescent="0.25">
      <c r="A389" s="754" t="s">
        <v>564</v>
      </c>
      <c r="B389" s="754"/>
      <c r="C389" s="748" t="s">
        <v>1119</v>
      </c>
      <c r="D389" s="876">
        <f t="shared" si="8"/>
        <v>33219</v>
      </c>
      <c r="E389" s="865">
        <v>33219</v>
      </c>
      <c r="F389" s="865"/>
      <c r="G389" s="865"/>
      <c r="H389" s="865"/>
      <c r="I389" s="753">
        <f t="shared" si="7"/>
        <v>66438</v>
      </c>
    </row>
    <row r="390" spans="1:9" ht="18.75" x14ac:dyDescent="0.25">
      <c r="A390" s="754" t="s">
        <v>565</v>
      </c>
      <c r="B390" s="754"/>
      <c r="C390" s="748" t="s">
        <v>1120</v>
      </c>
      <c r="D390" s="876">
        <f t="shared" si="8"/>
        <v>44292</v>
      </c>
      <c r="E390" s="865">
        <v>44292</v>
      </c>
      <c r="F390" s="865"/>
      <c r="G390" s="865"/>
      <c r="H390" s="865"/>
      <c r="I390" s="753">
        <f t="shared" si="7"/>
        <v>88584</v>
      </c>
    </row>
    <row r="391" spans="1:9" ht="18.75" x14ac:dyDescent="0.25">
      <c r="A391" s="754" t="s">
        <v>566</v>
      </c>
      <c r="B391" s="754"/>
      <c r="C391" s="748" t="s">
        <v>1121</v>
      </c>
      <c r="D391" s="876">
        <f t="shared" si="8"/>
        <v>22146</v>
      </c>
      <c r="E391" s="865">
        <v>22146</v>
      </c>
      <c r="F391" s="865"/>
      <c r="G391" s="865"/>
      <c r="H391" s="865"/>
      <c r="I391" s="753">
        <f t="shared" si="7"/>
        <v>44292</v>
      </c>
    </row>
    <row r="392" spans="1:9" ht="18.75" x14ac:dyDescent="0.25">
      <c r="A392" s="754" t="s">
        <v>567</v>
      </c>
      <c r="B392" s="754"/>
      <c r="C392" s="748" t="s">
        <v>1122</v>
      </c>
      <c r="D392" s="876">
        <f t="shared" si="8"/>
        <v>77511</v>
      </c>
      <c r="E392" s="865">
        <v>66438</v>
      </c>
      <c r="F392" s="865">
        <v>11073</v>
      </c>
      <c r="G392" s="865"/>
      <c r="H392" s="865"/>
      <c r="I392" s="753">
        <f t="shared" ref="I392:I455" si="9">SUM(D392:H392)</f>
        <v>155022</v>
      </c>
    </row>
    <row r="393" spans="1:9" ht="18.75" x14ac:dyDescent="0.25">
      <c r="A393" s="754" t="s">
        <v>568</v>
      </c>
      <c r="B393" s="754"/>
      <c r="C393" s="748" t="s">
        <v>1123</v>
      </c>
      <c r="D393" s="876">
        <f t="shared" si="8"/>
        <v>22146</v>
      </c>
      <c r="E393" s="865">
        <v>22146</v>
      </c>
      <c r="F393" s="865"/>
      <c r="G393" s="865"/>
      <c r="H393" s="865"/>
      <c r="I393" s="753">
        <f t="shared" si="9"/>
        <v>44292</v>
      </c>
    </row>
    <row r="394" spans="1:9" ht="18.75" x14ac:dyDescent="0.25">
      <c r="A394" s="754" t="s">
        <v>569</v>
      </c>
      <c r="B394" s="754"/>
      <c r="C394" s="748" t="s">
        <v>1124</v>
      </c>
      <c r="D394" s="876">
        <f t="shared" si="8"/>
        <v>22146</v>
      </c>
      <c r="E394" s="865">
        <v>22146</v>
      </c>
      <c r="F394" s="865"/>
      <c r="G394" s="865"/>
      <c r="H394" s="865"/>
      <c r="I394" s="753">
        <f t="shared" si="9"/>
        <v>44292</v>
      </c>
    </row>
    <row r="395" spans="1:9" ht="18.75" x14ac:dyDescent="0.25">
      <c r="A395" s="754" t="s">
        <v>570</v>
      </c>
      <c r="B395" s="754"/>
      <c r="C395" s="748" t="s">
        <v>1125</v>
      </c>
      <c r="D395" s="876">
        <f t="shared" si="8"/>
        <v>33219</v>
      </c>
      <c r="E395" s="865">
        <v>22146</v>
      </c>
      <c r="F395" s="865">
        <v>11073</v>
      </c>
      <c r="G395" s="865"/>
      <c r="H395" s="865"/>
      <c r="I395" s="753">
        <f t="shared" si="9"/>
        <v>66438</v>
      </c>
    </row>
    <row r="396" spans="1:9" ht="18.75" x14ac:dyDescent="0.25">
      <c r="A396" s="754" t="s">
        <v>571</v>
      </c>
      <c r="B396" s="754"/>
      <c r="C396" s="748" t="s">
        <v>1126</v>
      </c>
      <c r="D396" s="876">
        <f t="shared" si="8"/>
        <v>22146</v>
      </c>
      <c r="E396" s="865">
        <v>11073</v>
      </c>
      <c r="F396" s="865">
        <v>11073</v>
      </c>
      <c r="G396" s="865"/>
      <c r="H396" s="865"/>
      <c r="I396" s="753">
        <f t="shared" si="9"/>
        <v>44292</v>
      </c>
    </row>
    <row r="397" spans="1:9" ht="18.75" x14ac:dyDescent="0.25">
      <c r="A397" s="754" t="s">
        <v>572</v>
      </c>
      <c r="B397" s="754"/>
      <c r="C397" s="748" t="s">
        <v>1127</v>
      </c>
      <c r="D397" s="876">
        <f t="shared" si="8"/>
        <v>11073</v>
      </c>
      <c r="E397" s="865">
        <v>11073</v>
      </c>
      <c r="F397" s="865"/>
      <c r="G397" s="865"/>
      <c r="H397" s="865"/>
      <c r="I397" s="753">
        <f t="shared" si="9"/>
        <v>22146</v>
      </c>
    </row>
    <row r="398" spans="1:9" ht="18.75" x14ac:dyDescent="0.25">
      <c r="A398" s="754" t="s">
        <v>781</v>
      </c>
      <c r="B398" s="754"/>
      <c r="C398" s="748" t="s">
        <v>1128</v>
      </c>
      <c r="D398" s="876">
        <f t="shared" si="8"/>
        <v>11073</v>
      </c>
      <c r="E398" s="865">
        <v>11073</v>
      </c>
      <c r="F398" s="865"/>
      <c r="G398" s="865"/>
      <c r="H398" s="865"/>
      <c r="I398" s="753">
        <f t="shared" si="9"/>
        <v>22146</v>
      </c>
    </row>
    <row r="399" spans="1:9" ht="18.75" x14ac:dyDescent="0.25">
      <c r="A399" s="754" t="s">
        <v>782</v>
      </c>
      <c r="B399" s="754"/>
      <c r="C399" s="748" t="s">
        <v>1129</v>
      </c>
      <c r="D399" s="876">
        <f t="shared" si="8"/>
        <v>11073</v>
      </c>
      <c r="E399" s="865">
        <v>11073</v>
      </c>
      <c r="F399" s="865"/>
      <c r="G399" s="865"/>
      <c r="H399" s="865"/>
      <c r="I399" s="753">
        <f t="shared" si="9"/>
        <v>22146</v>
      </c>
    </row>
    <row r="400" spans="1:9" ht="18.75" x14ac:dyDescent="0.25">
      <c r="A400" s="754" t="s">
        <v>783</v>
      </c>
      <c r="B400" s="754"/>
      <c r="C400" s="748" t="s">
        <v>1130</v>
      </c>
      <c r="D400" s="876">
        <f t="shared" si="8"/>
        <v>66438</v>
      </c>
      <c r="E400" s="865">
        <v>66438</v>
      </c>
      <c r="F400" s="865"/>
      <c r="G400" s="865"/>
      <c r="H400" s="865"/>
      <c r="I400" s="753">
        <f t="shared" si="9"/>
        <v>132876</v>
      </c>
    </row>
    <row r="401" spans="1:9" ht="18.75" x14ac:dyDescent="0.25">
      <c r="A401" s="754" t="s">
        <v>784</v>
      </c>
      <c r="B401" s="754"/>
      <c r="C401" s="748" t="s">
        <v>1131</v>
      </c>
      <c r="D401" s="876">
        <f t="shared" si="8"/>
        <v>55365</v>
      </c>
      <c r="E401" s="865">
        <v>55365</v>
      </c>
      <c r="F401" s="865"/>
      <c r="G401" s="865"/>
      <c r="H401" s="865"/>
      <c r="I401" s="753">
        <f t="shared" si="9"/>
        <v>110730</v>
      </c>
    </row>
    <row r="402" spans="1:9" ht="18.75" x14ac:dyDescent="0.25">
      <c r="A402" s="754" t="s">
        <v>785</v>
      </c>
      <c r="B402" s="754"/>
      <c r="C402" s="748" t="s">
        <v>1132</v>
      </c>
      <c r="D402" s="876">
        <f t="shared" si="8"/>
        <v>55365</v>
      </c>
      <c r="E402" s="865">
        <v>44292</v>
      </c>
      <c r="F402" s="865">
        <v>11073</v>
      </c>
      <c r="G402" s="865"/>
      <c r="H402" s="865"/>
      <c r="I402" s="753">
        <f t="shared" si="9"/>
        <v>110730</v>
      </c>
    </row>
    <row r="403" spans="1:9" ht="18.75" hidden="1" x14ac:dyDescent="0.25">
      <c r="A403" s="754" t="s">
        <v>786</v>
      </c>
      <c r="B403" s="754"/>
      <c r="C403" s="748" t="s">
        <v>1133</v>
      </c>
      <c r="D403" s="876">
        <f t="shared" si="8"/>
        <v>0</v>
      </c>
      <c r="E403" s="865"/>
      <c r="F403" s="865"/>
      <c r="G403" s="865"/>
      <c r="H403" s="865"/>
      <c r="I403" s="753">
        <f t="shared" si="9"/>
        <v>0</v>
      </c>
    </row>
    <row r="404" spans="1:9" ht="18.75" x14ac:dyDescent="0.25">
      <c r="A404" s="754" t="s">
        <v>915</v>
      </c>
      <c r="B404" s="754"/>
      <c r="C404" s="748" t="s">
        <v>1134</v>
      </c>
      <c r="D404" s="876">
        <f t="shared" si="8"/>
        <v>509358</v>
      </c>
      <c r="E404" s="865">
        <v>365409</v>
      </c>
      <c r="F404" s="865">
        <v>143949</v>
      </c>
      <c r="G404" s="865"/>
      <c r="H404" s="865"/>
      <c r="I404" s="753">
        <f t="shared" si="9"/>
        <v>1018716</v>
      </c>
    </row>
    <row r="405" spans="1:9" ht="18.75" x14ac:dyDescent="0.25">
      <c r="A405" s="754" t="s">
        <v>916</v>
      </c>
      <c r="B405" s="754"/>
      <c r="C405" s="748" t="s">
        <v>1135</v>
      </c>
      <c r="D405" s="876">
        <f t="shared" si="8"/>
        <v>33219</v>
      </c>
      <c r="E405" s="865"/>
      <c r="F405" s="865">
        <v>33219</v>
      </c>
      <c r="G405" s="865"/>
      <c r="H405" s="865"/>
      <c r="I405" s="753">
        <f t="shared" si="9"/>
        <v>66438</v>
      </c>
    </row>
    <row r="406" spans="1:9" ht="18.75" x14ac:dyDescent="0.25">
      <c r="A406" s="754" t="s">
        <v>1136</v>
      </c>
      <c r="B406" s="754"/>
      <c r="C406" s="748" t="s">
        <v>1137</v>
      </c>
      <c r="D406" s="876">
        <f t="shared" si="8"/>
        <v>22146</v>
      </c>
      <c r="E406" s="865">
        <v>22146</v>
      </c>
      <c r="F406" s="865"/>
      <c r="G406" s="865"/>
      <c r="H406" s="865"/>
      <c r="I406" s="753">
        <f t="shared" si="9"/>
        <v>44292</v>
      </c>
    </row>
    <row r="407" spans="1:9" ht="18.75" hidden="1" x14ac:dyDescent="0.25">
      <c r="A407" s="754" t="s">
        <v>1138</v>
      </c>
      <c r="B407" s="754"/>
      <c r="C407" s="748" t="s">
        <v>1139</v>
      </c>
      <c r="D407" s="876">
        <f t="shared" si="8"/>
        <v>0</v>
      </c>
      <c r="E407" s="865"/>
      <c r="F407" s="865"/>
      <c r="G407" s="865"/>
      <c r="H407" s="865"/>
      <c r="I407" s="753">
        <f t="shared" si="9"/>
        <v>0</v>
      </c>
    </row>
    <row r="408" spans="1:9" ht="18.75" hidden="1" x14ac:dyDescent="0.25">
      <c r="A408" s="754" t="s">
        <v>1140</v>
      </c>
      <c r="B408" s="754"/>
      <c r="C408" s="748" t="s">
        <v>1141</v>
      </c>
      <c r="D408" s="876">
        <f t="shared" si="8"/>
        <v>0</v>
      </c>
      <c r="E408" s="865"/>
      <c r="F408" s="865"/>
      <c r="G408" s="865"/>
      <c r="H408" s="865"/>
      <c r="I408" s="753">
        <f t="shared" si="9"/>
        <v>0</v>
      </c>
    </row>
    <row r="409" spans="1:9" ht="18.75" x14ac:dyDescent="0.25">
      <c r="A409" s="754" t="s">
        <v>1142</v>
      </c>
      <c r="B409" s="754"/>
      <c r="C409" s="748" t="s">
        <v>1143</v>
      </c>
      <c r="D409" s="876">
        <f t="shared" si="8"/>
        <v>33219</v>
      </c>
      <c r="E409" s="865">
        <v>22146</v>
      </c>
      <c r="F409" s="865">
        <v>11073</v>
      </c>
      <c r="G409" s="865"/>
      <c r="H409" s="865"/>
      <c r="I409" s="753">
        <f t="shared" si="9"/>
        <v>66438</v>
      </c>
    </row>
    <row r="410" spans="1:9" ht="18.75" x14ac:dyDescent="0.25">
      <c r="A410" s="754" t="s">
        <v>1144</v>
      </c>
      <c r="B410" s="754"/>
      <c r="C410" s="748" t="s">
        <v>1145</v>
      </c>
      <c r="D410" s="876">
        <f t="shared" si="8"/>
        <v>199314</v>
      </c>
      <c r="E410" s="865">
        <v>166095</v>
      </c>
      <c r="F410" s="865">
        <v>33219</v>
      </c>
      <c r="G410" s="865"/>
      <c r="H410" s="865"/>
      <c r="I410" s="753">
        <f t="shared" si="9"/>
        <v>398628</v>
      </c>
    </row>
    <row r="411" spans="1:9" ht="18.75" x14ac:dyDescent="0.25">
      <c r="A411" s="754" t="s">
        <v>1146</v>
      </c>
      <c r="B411" s="754"/>
      <c r="C411" s="748" t="s">
        <v>1147</v>
      </c>
      <c r="D411" s="876">
        <f t="shared" si="8"/>
        <v>33219</v>
      </c>
      <c r="E411" s="865">
        <v>33219</v>
      </c>
      <c r="F411" s="865"/>
      <c r="G411" s="865"/>
      <c r="H411" s="865"/>
      <c r="I411" s="753">
        <f t="shared" si="9"/>
        <v>66438</v>
      </c>
    </row>
    <row r="412" spans="1:9" ht="18.75" hidden="1" x14ac:dyDescent="0.25">
      <c r="A412" s="754" t="s">
        <v>1148</v>
      </c>
      <c r="B412" s="754"/>
      <c r="C412" s="748" t="s">
        <v>1149</v>
      </c>
      <c r="D412" s="876">
        <f t="shared" si="8"/>
        <v>0</v>
      </c>
      <c r="E412" s="865"/>
      <c r="F412" s="865"/>
      <c r="G412" s="865"/>
      <c r="H412" s="865"/>
      <c r="I412" s="753">
        <f t="shared" si="9"/>
        <v>0</v>
      </c>
    </row>
    <row r="413" spans="1:9" ht="18.75" x14ac:dyDescent="0.25">
      <c r="A413" s="754" t="s">
        <v>1150</v>
      </c>
      <c r="B413" s="754"/>
      <c r="C413" s="748" t="s">
        <v>1151</v>
      </c>
      <c r="D413" s="876">
        <f t="shared" si="8"/>
        <v>22146</v>
      </c>
      <c r="E413" s="865">
        <v>11073</v>
      </c>
      <c r="F413" s="865">
        <v>11073</v>
      </c>
      <c r="G413" s="865"/>
      <c r="H413" s="865"/>
      <c r="I413" s="753">
        <f t="shared" si="9"/>
        <v>44292</v>
      </c>
    </row>
    <row r="414" spans="1:9" ht="18.75" x14ac:dyDescent="0.25">
      <c r="A414" s="754" t="s">
        <v>1152</v>
      </c>
      <c r="B414" s="754"/>
      <c r="C414" s="748" t="s">
        <v>1153</v>
      </c>
      <c r="D414" s="876">
        <f t="shared" si="8"/>
        <v>22146</v>
      </c>
      <c r="E414" s="865">
        <v>22146</v>
      </c>
      <c r="F414" s="865"/>
      <c r="G414" s="865"/>
      <c r="H414" s="865"/>
      <c r="I414" s="753">
        <f t="shared" si="9"/>
        <v>44292</v>
      </c>
    </row>
    <row r="415" spans="1:9" ht="18.75" x14ac:dyDescent="0.25">
      <c r="A415" s="754" t="s">
        <v>1154</v>
      </c>
      <c r="B415" s="754"/>
      <c r="C415" s="748" t="s">
        <v>1155</v>
      </c>
      <c r="D415" s="876">
        <f t="shared" si="8"/>
        <v>166095</v>
      </c>
      <c r="E415" s="865">
        <v>99657</v>
      </c>
      <c r="F415" s="865">
        <v>66438</v>
      </c>
      <c r="G415" s="865"/>
      <c r="H415" s="865"/>
      <c r="I415" s="753">
        <f t="shared" si="9"/>
        <v>332190</v>
      </c>
    </row>
    <row r="416" spans="1:9" ht="18.75" x14ac:dyDescent="0.25">
      <c r="A416" s="754" t="s">
        <v>1156</v>
      </c>
      <c r="B416" s="754"/>
      <c r="C416" s="748" t="s">
        <v>1157</v>
      </c>
      <c r="D416" s="876">
        <f t="shared" si="8"/>
        <v>66438</v>
      </c>
      <c r="E416" s="865">
        <v>33219</v>
      </c>
      <c r="F416" s="865">
        <v>33219</v>
      </c>
      <c r="G416" s="865"/>
      <c r="H416" s="865"/>
      <c r="I416" s="753">
        <f t="shared" si="9"/>
        <v>132876</v>
      </c>
    </row>
    <row r="417" spans="1:12" ht="18.75" x14ac:dyDescent="0.25">
      <c r="A417" s="754" t="s">
        <v>1158</v>
      </c>
      <c r="B417" s="754"/>
      <c r="C417" s="748" t="s">
        <v>1159</v>
      </c>
      <c r="D417" s="876">
        <f t="shared" si="8"/>
        <v>44292</v>
      </c>
      <c r="E417" s="865">
        <v>22146</v>
      </c>
      <c r="F417" s="865">
        <v>22146</v>
      </c>
      <c r="G417" s="865"/>
      <c r="H417" s="865"/>
      <c r="I417" s="753">
        <f t="shared" si="9"/>
        <v>88584</v>
      </c>
    </row>
    <row r="418" spans="1:12" ht="18.75" x14ac:dyDescent="0.25">
      <c r="A418" s="754" t="s">
        <v>1160</v>
      </c>
      <c r="B418" s="754"/>
      <c r="C418" s="748" t="s">
        <v>1161</v>
      </c>
      <c r="D418" s="876">
        <f t="shared" si="8"/>
        <v>22146</v>
      </c>
      <c r="E418" s="865">
        <v>11073</v>
      </c>
      <c r="F418" s="865">
        <v>11073</v>
      </c>
      <c r="G418" s="865"/>
      <c r="H418" s="865"/>
      <c r="I418" s="753">
        <f t="shared" si="9"/>
        <v>44292</v>
      </c>
    </row>
    <row r="419" spans="1:12" ht="18.75" x14ac:dyDescent="0.25">
      <c r="A419" s="754" t="s">
        <v>1162</v>
      </c>
      <c r="B419" s="754"/>
      <c r="C419" s="748" t="s">
        <v>1163</v>
      </c>
      <c r="D419" s="876">
        <f t="shared" si="8"/>
        <v>44292</v>
      </c>
      <c r="E419" s="865">
        <v>44292</v>
      </c>
      <c r="F419" s="865"/>
      <c r="G419" s="865"/>
      <c r="H419" s="865"/>
      <c r="I419" s="753">
        <f t="shared" si="9"/>
        <v>88584</v>
      </c>
    </row>
    <row r="420" spans="1:12" ht="18.75" x14ac:dyDescent="0.25">
      <c r="A420" s="754" t="s">
        <v>1164</v>
      </c>
      <c r="B420" s="754"/>
      <c r="C420" s="748" t="s">
        <v>1165</v>
      </c>
      <c r="D420" s="876">
        <f t="shared" si="8"/>
        <v>44292</v>
      </c>
      <c r="E420" s="865">
        <v>33219</v>
      </c>
      <c r="F420" s="865">
        <v>11073</v>
      </c>
      <c r="G420" s="865"/>
      <c r="H420" s="865"/>
      <c r="I420" s="753">
        <f t="shared" si="9"/>
        <v>88584</v>
      </c>
    </row>
    <row r="421" spans="1:12" ht="18.75" x14ac:dyDescent="0.25">
      <c r="A421" s="754" t="s">
        <v>1166</v>
      </c>
      <c r="B421" s="754"/>
      <c r="C421" s="748" t="s">
        <v>1167</v>
      </c>
      <c r="D421" s="876">
        <f>SUM(E421:H421)</f>
        <v>22146</v>
      </c>
      <c r="E421" s="865">
        <v>22146</v>
      </c>
      <c r="F421" s="865"/>
      <c r="G421" s="865"/>
      <c r="H421" s="865"/>
      <c r="I421" s="753">
        <f t="shared" si="9"/>
        <v>44292</v>
      </c>
    </row>
    <row r="422" spans="1:12" ht="18.75" hidden="1" x14ac:dyDescent="0.25">
      <c r="A422" s="805"/>
      <c r="B422" s="805"/>
      <c r="C422" s="871" t="s">
        <v>170</v>
      </c>
      <c r="D422" s="876">
        <f>SUM(E422:H422)</f>
        <v>0</v>
      </c>
      <c r="E422" s="865"/>
      <c r="F422" s="865"/>
      <c r="G422" s="865"/>
      <c r="H422" s="865"/>
      <c r="I422" s="753">
        <f t="shared" si="9"/>
        <v>0</v>
      </c>
    </row>
    <row r="423" spans="1:12" ht="75" customHeight="1" x14ac:dyDescent="0.25">
      <c r="A423" s="1184" t="s">
        <v>1012</v>
      </c>
      <c r="B423" s="1187">
        <v>9430</v>
      </c>
      <c r="C423" s="1190" t="s">
        <v>1014</v>
      </c>
      <c r="D423" s="877">
        <f>SUM(D426:D491)</f>
        <v>28054700</v>
      </c>
      <c r="E423" s="1245" t="s">
        <v>1172</v>
      </c>
      <c r="F423" s="1246"/>
      <c r="G423" s="1246"/>
      <c r="H423" s="1247"/>
      <c r="I423" s="753">
        <f t="shared" si="9"/>
        <v>28054700</v>
      </c>
      <c r="K423" s="860" t="b">
        <f>D423=дод3!E105</f>
        <v>1</v>
      </c>
      <c r="L423" s="855"/>
    </row>
    <row r="424" spans="1:12" ht="19.5" hidden="1" customHeight="1" x14ac:dyDescent="0.25">
      <c r="A424" s="1185"/>
      <c r="B424" s="1188"/>
      <c r="C424" s="1191"/>
      <c r="D424" s="869"/>
      <c r="E424" s="1228"/>
      <c r="F424" s="1229"/>
      <c r="G424" s="1229"/>
      <c r="H424" s="1230"/>
      <c r="I424" s="753">
        <f t="shared" si="9"/>
        <v>0</v>
      </c>
    </row>
    <row r="425" spans="1:12" ht="33.75" hidden="1" customHeight="1" x14ac:dyDescent="0.25">
      <c r="A425" s="1186"/>
      <c r="B425" s="1189"/>
      <c r="C425" s="1192"/>
      <c r="D425" s="870"/>
      <c r="E425" s="1231"/>
      <c r="F425" s="1232"/>
      <c r="G425" s="1232"/>
      <c r="H425" s="1233"/>
      <c r="I425" s="753">
        <f t="shared" si="9"/>
        <v>0</v>
      </c>
    </row>
    <row r="426" spans="1:12" hidden="1" x14ac:dyDescent="0.25">
      <c r="A426" s="754" t="s">
        <v>531</v>
      </c>
      <c r="B426" s="754"/>
      <c r="C426" s="748" t="s">
        <v>1078</v>
      </c>
      <c r="D426" s="767"/>
      <c r="E426" s="1248"/>
      <c r="F426" s="1249"/>
      <c r="G426" s="1249"/>
      <c r="H426" s="1250"/>
      <c r="I426" s="753">
        <f t="shared" si="9"/>
        <v>0</v>
      </c>
    </row>
    <row r="427" spans="1:12" hidden="1" x14ac:dyDescent="0.25">
      <c r="A427" s="754" t="s">
        <v>532</v>
      </c>
      <c r="B427" s="754"/>
      <c r="C427" s="748" t="s">
        <v>1087</v>
      </c>
      <c r="D427" s="767"/>
      <c r="E427" s="1243"/>
      <c r="F427" s="1243"/>
      <c r="G427" s="1243"/>
      <c r="H427" s="1243"/>
      <c r="I427" s="753">
        <f t="shared" si="9"/>
        <v>0</v>
      </c>
    </row>
    <row r="428" spans="1:12" hidden="1" x14ac:dyDescent="0.25">
      <c r="A428" s="754" t="s">
        <v>533</v>
      </c>
      <c r="B428" s="754"/>
      <c r="C428" s="748" t="s">
        <v>1088</v>
      </c>
      <c r="D428" s="767"/>
      <c r="E428" s="1243"/>
      <c r="F428" s="1243"/>
      <c r="G428" s="1243"/>
      <c r="H428" s="1243"/>
      <c r="I428" s="753">
        <f t="shared" si="9"/>
        <v>0</v>
      </c>
    </row>
    <row r="429" spans="1:12" hidden="1" x14ac:dyDescent="0.25">
      <c r="A429" s="754" t="s">
        <v>534</v>
      </c>
      <c r="B429" s="754"/>
      <c r="C429" s="748" t="s">
        <v>1089</v>
      </c>
      <c r="D429" s="767"/>
      <c r="E429" s="1244"/>
      <c r="F429" s="1244"/>
      <c r="G429" s="1244"/>
      <c r="H429" s="1244"/>
      <c r="I429" s="753">
        <f t="shared" si="9"/>
        <v>0</v>
      </c>
    </row>
    <row r="430" spans="1:12" x14ac:dyDescent="0.25">
      <c r="A430" s="754" t="s">
        <v>535</v>
      </c>
      <c r="B430" s="754"/>
      <c r="C430" s="748" t="s">
        <v>1090</v>
      </c>
      <c r="D430" s="876">
        <v>131000</v>
      </c>
      <c r="E430" s="1177">
        <v>131000</v>
      </c>
      <c r="F430" s="1177"/>
      <c r="G430" s="1177"/>
      <c r="H430" s="1177"/>
      <c r="I430" s="753">
        <f t="shared" si="9"/>
        <v>262000</v>
      </c>
    </row>
    <row r="431" spans="1:12" hidden="1" x14ac:dyDescent="0.25">
      <c r="A431" s="754" t="s">
        <v>536</v>
      </c>
      <c r="B431" s="754"/>
      <c r="C431" s="748" t="s">
        <v>1091</v>
      </c>
      <c r="D431" s="766"/>
      <c r="E431" s="1179"/>
      <c r="F431" s="1179"/>
      <c r="G431" s="1179"/>
      <c r="H431" s="1179"/>
      <c r="I431" s="753">
        <f t="shared" si="9"/>
        <v>0</v>
      </c>
    </row>
    <row r="432" spans="1:12" hidden="1" x14ac:dyDescent="0.25">
      <c r="A432" s="754" t="s">
        <v>537</v>
      </c>
      <c r="B432" s="754"/>
      <c r="C432" s="748" t="s">
        <v>1092</v>
      </c>
      <c r="D432" s="766"/>
      <c r="E432" s="1177"/>
      <c r="F432" s="1177"/>
      <c r="G432" s="1177"/>
      <c r="H432" s="1177"/>
      <c r="I432" s="753">
        <f t="shared" si="9"/>
        <v>0</v>
      </c>
    </row>
    <row r="433" spans="1:9" hidden="1" x14ac:dyDescent="0.25">
      <c r="A433" s="754" t="s">
        <v>538</v>
      </c>
      <c r="B433" s="754"/>
      <c r="C433" s="748" t="s">
        <v>1093</v>
      </c>
      <c r="D433" s="766"/>
      <c r="E433" s="1177"/>
      <c r="F433" s="1177"/>
      <c r="G433" s="1177"/>
      <c r="H433" s="1177"/>
      <c r="I433" s="753">
        <f t="shared" si="9"/>
        <v>0</v>
      </c>
    </row>
    <row r="434" spans="1:9" hidden="1" x14ac:dyDescent="0.25">
      <c r="A434" s="754" t="s">
        <v>539</v>
      </c>
      <c r="B434" s="754"/>
      <c r="C434" s="748" t="s">
        <v>1094</v>
      </c>
      <c r="D434" s="766"/>
      <c r="E434" s="1177"/>
      <c r="F434" s="1177"/>
      <c r="G434" s="1177"/>
      <c r="H434" s="1177"/>
      <c r="I434" s="753">
        <f t="shared" si="9"/>
        <v>0</v>
      </c>
    </row>
    <row r="435" spans="1:9" hidden="1" x14ac:dyDescent="0.25">
      <c r="A435" s="754" t="s">
        <v>540</v>
      </c>
      <c r="B435" s="754"/>
      <c r="C435" s="748" t="s">
        <v>1095</v>
      </c>
      <c r="D435" s="766"/>
      <c r="E435" s="1178"/>
      <c r="F435" s="1178"/>
      <c r="G435" s="1178"/>
      <c r="H435" s="1178"/>
      <c r="I435" s="753">
        <f t="shared" si="9"/>
        <v>0</v>
      </c>
    </row>
    <row r="436" spans="1:9" x14ac:dyDescent="0.25">
      <c r="A436" s="754" t="s">
        <v>541</v>
      </c>
      <c r="B436" s="754"/>
      <c r="C436" s="748" t="s">
        <v>1096</v>
      </c>
      <c r="D436" s="876">
        <v>794800</v>
      </c>
      <c r="E436" s="1177">
        <v>794800</v>
      </c>
      <c r="F436" s="1177"/>
      <c r="G436" s="1177"/>
      <c r="H436" s="1177"/>
      <c r="I436" s="753">
        <f t="shared" si="9"/>
        <v>1589600</v>
      </c>
    </row>
    <row r="437" spans="1:9" x14ac:dyDescent="0.25">
      <c r="A437" s="754" t="s">
        <v>542</v>
      </c>
      <c r="B437" s="754"/>
      <c r="C437" s="748" t="s">
        <v>1097</v>
      </c>
      <c r="D437" s="876">
        <v>1000000</v>
      </c>
      <c r="E437" s="1177">
        <v>1000000</v>
      </c>
      <c r="F437" s="1177"/>
      <c r="G437" s="1177"/>
      <c r="H437" s="1177"/>
      <c r="I437" s="753">
        <f t="shared" si="9"/>
        <v>2000000</v>
      </c>
    </row>
    <row r="438" spans="1:9" x14ac:dyDescent="0.25">
      <c r="A438" s="754" t="s">
        <v>543</v>
      </c>
      <c r="B438" s="754"/>
      <c r="C438" s="748" t="s">
        <v>1098</v>
      </c>
      <c r="D438" s="876">
        <v>561000</v>
      </c>
      <c r="E438" s="1177">
        <v>561000</v>
      </c>
      <c r="F438" s="1177"/>
      <c r="G438" s="1177"/>
      <c r="H438" s="1177"/>
      <c r="I438" s="753">
        <f t="shared" si="9"/>
        <v>1122000</v>
      </c>
    </row>
    <row r="439" spans="1:9" x14ac:dyDescent="0.25">
      <c r="A439" s="754" t="s">
        <v>544</v>
      </c>
      <c r="B439" s="754"/>
      <c r="C439" s="748" t="s">
        <v>1099</v>
      </c>
      <c r="D439" s="876">
        <v>327700</v>
      </c>
      <c r="E439" s="1177">
        <v>327700</v>
      </c>
      <c r="F439" s="1177"/>
      <c r="G439" s="1177"/>
      <c r="H439" s="1177"/>
      <c r="I439" s="753">
        <f t="shared" si="9"/>
        <v>655400</v>
      </c>
    </row>
    <row r="440" spans="1:9" hidden="1" x14ac:dyDescent="0.25">
      <c r="A440" s="754" t="s">
        <v>545</v>
      </c>
      <c r="B440" s="754"/>
      <c r="C440" s="748" t="s">
        <v>1100</v>
      </c>
      <c r="D440" s="766"/>
      <c r="E440" s="1179"/>
      <c r="F440" s="1179"/>
      <c r="G440" s="1179"/>
      <c r="H440" s="1179"/>
      <c r="I440" s="753">
        <f t="shared" si="9"/>
        <v>0</v>
      </c>
    </row>
    <row r="441" spans="1:9" hidden="1" x14ac:dyDescent="0.25">
      <c r="A441" s="754" t="s">
        <v>546</v>
      </c>
      <c r="B441" s="754"/>
      <c r="C441" s="748" t="s">
        <v>1101</v>
      </c>
      <c r="D441" s="766"/>
      <c r="E441" s="1178"/>
      <c r="F441" s="1178"/>
      <c r="G441" s="1178"/>
      <c r="H441" s="1178"/>
      <c r="I441" s="753">
        <f t="shared" si="9"/>
        <v>0</v>
      </c>
    </row>
    <row r="442" spans="1:9" x14ac:dyDescent="0.25">
      <c r="A442" s="754" t="s">
        <v>547</v>
      </c>
      <c r="B442" s="754"/>
      <c r="C442" s="748" t="s">
        <v>1102</v>
      </c>
      <c r="D442" s="876">
        <v>422000</v>
      </c>
      <c r="E442" s="1177">
        <v>422000</v>
      </c>
      <c r="F442" s="1177"/>
      <c r="G442" s="1177"/>
      <c r="H442" s="1177"/>
      <c r="I442" s="753">
        <f t="shared" si="9"/>
        <v>844000</v>
      </c>
    </row>
    <row r="443" spans="1:9" hidden="1" x14ac:dyDescent="0.25">
      <c r="A443" s="754" t="s">
        <v>548</v>
      </c>
      <c r="B443" s="754"/>
      <c r="C443" s="748" t="s">
        <v>1103</v>
      </c>
      <c r="D443" s="766"/>
      <c r="E443" s="1180"/>
      <c r="F443" s="1180"/>
      <c r="G443" s="1180"/>
      <c r="H443" s="1180"/>
      <c r="I443" s="753">
        <f t="shared" si="9"/>
        <v>0</v>
      </c>
    </row>
    <row r="444" spans="1:9" x14ac:dyDescent="0.25">
      <c r="A444" s="754" t="s">
        <v>549</v>
      </c>
      <c r="B444" s="754"/>
      <c r="C444" s="748" t="s">
        <v>1104</v>
      </c>
      <c r="D444" s="876">
        <v>663700</v>
      </c>
      <c r="E444" s="1177">
        <v>663700</v>
      </c>
      <c r="F444" s="1177"/>
      <c r="G444" s="1177"/>
      <c r="H444" s="1177"/>
      <c r="I444" s="753">
        <f t="shared" si="9"/>
        <v>1327400</v>
      </c>
    </row>
    <row r="445" spans="1:9" x14ac:dyDescent="0.25">
      <c r="A445" s="754" t="s">
        <v>550</v>
      </c>
      <c r="B445" s="754"/>
      <c r="C445" s="748" t="s">
        <v>1105</v>
      </c>
      <c r="D445" s="876">
        <v>630900</v>
      </c>
      <c r="E445" s="1177">
        <v>630900</v>
      </c>
      <c r="F445" s="1177"/>
      <c r="G445" s="1177"/>
      <c r="H445" s="1177"/>
      <c r="I445" s="753">
        <f t="shared" si="9"/>
        <v>1261800</v>
      </c>
    </row>
    <row r="446" spans="1:9" hidden="1" x14ac:dyDescent="0.25">
      <c r="A446" s="754" t="s">
        <v>551</v>
      </c>
      <c r="B446" s="754"/>
      <c r="C446" s="748" t="s">
        <v>1106</v>
      </c>
      <c r="D446" s="766"/>
      <c r="E446" s="1179"/>
      <c r="F446" s="1179"/>
      <c r="G446" s="1179"/>
      <c r="H446" s="1179"/>
      <c r="I446" s="753">
        <f t="shared" si="9"/>
        <v>0</v>
      </c>
    </row>
    <row r="447" spans="1:9" hidden="1" x14ac:dyDescent="0.25">
      <c r="A447" s="754" t="s">
        <v>552</v>
      </c>
      <c r="B447" s="754"/>
      <c r="C447" s="748" t="s">
        <v>1107</v>
      </c>
      <c r="D447" s="766"/>
      <c r="E447" s="1177"/>
      <c r="F447" s="1177"/>
      <c r="G447" s="1177"/>
      <c r="H447" s="1177"/>
      <c r="I447" s="753">
        <f t="shared" si="9"/>
        <v>0</v>
      </c>
    </row>
    <row r="448" spans="1:9" hidden="1" x14ac:dyDescent="0.25">
      <c r="A448" s="754" t="s">
        <v>553</v>
      </c>
      <c r="B448" s="754"/>
      <c r="C448" s="748" t="s">
        <v>1108</v>
      </c>
      <c r="D448" s="766"/>
      <c r="E448" s="1177"/>
      <c r="F448" s="1177"/>
      <c r="G448" s="1177"/>
      <c r="H448" s="1177"/>
      <c r="I448" s="753">
        <f t="shared" si="9"/>
        <v>0</v>
      </c>
    </row>
    <row r="449" spans="1:9" hidden="1" x14ac:dyDescent="0.25">
      <c r="A449" s="754" t="s">
        <v>554</v>
      </c>
      <c r="B449" s="754"/>
      <c r="C449" s="748" t="s">
        <v>1109</v>
      </c>
      <c r="D449" s="766"/>
      <c r="E449" s="1177"/>
      <c r="F449" s="1177"/>
      <c r="G449" s="1177"/>
      <c r="H449" s="1177"/>
      <c r="I449" s="753">
        <f t="shared" si="9"/>
        <v>0</v>
      </c>
    </row>
    <row r="450" spans="1:9" hidden="1" x14ac:dyDescent="0.25">
      <c r="A450" s="754" t="s">
        <v>555</v>
      </c>
      <c r="B450" s="754"/>
      <c r="C450" s="748" t="s">
        <v>1110</v>
      </c>
      <c r="D450" s="766"/>
      <c r="E450" s="1177"/>
      <c r="F450" s="1177"/>
      <c r="G450" s="1177"/>
      <c r="H450" s="1177"/>
      <c r="I450" s="753">
        <f t="shared" si="9"/>
        <v>0</v>
      </c>
    </row>
    <row r="451" spans="1:9" hidden="1" x14ac:dyDescent="0.25">
      <c r="A451" s="754" t="s">
        <v>556</v>
      </c>
      <c r="B451" s="754"/>
      <c r="C451" s="748" t="s">
        <v>1111</v>
      </c>
      <c r="D451" s="766"/>
      <c r="E451" s="1177"/>
      <c r="F451" s="1177"/>
      <c r="G451" s="1177"/>
      <c r="H451" s="1177"/>
      <c r="I451" s="753">
        <f t="shared" si="9"/>
        <v>0</v>
      </c>
    </row>
    <row r="452" spans="1:9" hidden="1" x14ac:dyDescent="0.25">
      <c r="A452" s="754" t="s">
        <v>557</v>
      </c>
      <c r="B452" s="754"/>
      <c r="C452" s="748" t="s">
        <v>1112</v>
      </c>
      <c r="D452" s="766"/>
      <c r="E452" s="1177"/>
      <c r="F452" s="1177"/>
      <c r="G452" s="1177"/>
      <c r="H452" s="1177"/>
      <c r="I452" s="753">
        <f t="shared" si="9"/>
        <v>0</v>
      </c>
    </row>
    <row r="453" spans="1:9" hidden="1" x14ac:dyDescent="0.25">
      <c r="A453" s="754" t="s">
        <v>558</v>
      </c>
      <c r="B453" s="754"/>
      <c r="C453" s="748" t="s">
        <v>1113</v>
      </c>
      <c r="D453" s="766"/>
      <c r="E453" s="1177"/>
      <c r="F453" s="1177"/>
      <c r="G453" s="1177"/>
      <c r="H453" s="1177"/>
      <c r="I453" s="753">
        <f t="shared" si="9"/>
        <v>0</v>
      </c>
    </row>
    <row r="454" spans="1:9" hidden="1" x14ac:dyDescent="0.25">
      <c r="A454" s="754" t="s">
        <v>559</v>
      </c>
      <c r="B454" s="754"/>
      <c r="C454" s="748" t="s">
        <v>1114</v>
      </c>
      <c r="D454" s="766"/>
      <c r="E454" s="1178"/>
      <c r="F454" s="1178"/>
      <c r="G454" s="1178"/>
      <c r="H454" s="1178"/>
      <c r="I454" s="753">
        <f t="shared" si="9"/>
        <v>0</v>
      </c>
    </row>
    <row r="455" spans="1:9" x14ac:dyDescent="0.25">
      <c r="A455" s="754" t="s">
        <v>560</v>
      </c>
      <c r="B455" s="754"/>
      <c r="C455" s="748" t="s">
        <v>1115</v>
      </c>
      <c r="D455" s="876">
        <v>327700</v>
      </c>
      <c r="E455" s="1177">
        <v>327700</v>
      </c>
      <c r="F455" s="1177"/>
      <c r="G455" s="1177"/>
      <c r="H455" s="1177"/>
      <c r="I455" s="753">
        <f t="shared" si="9"/>
        <v>655400</v>
      </c>
    </row>
    <row r="456" spans="1:9" hidden="1" x14ac:dyDescent="0.25">
      <c r="A456" s="754" t="s">
        <v>561</v>
      </c>
      <c r="B456" s="754"/>
      <c r="C456" s="748" t="s">
        <v>1116</v>
      </c>
      <c r="D456" s="766"/>
      <c r="E456" s="1180"/>
      <c r="F456" s="1180"/>
      <c r="G456" s="1180"/>
      <c r="H456" s="1180"/>
      <c r="I456" s="753">
        <f t="shared" ref="I456:I519" si="10">SUM(D456:H456)</f>
        <v>0</v>
      </c>
    </row>
    <row r="457" spans="1:9" x14ac:dyDescent="0.25">
      <c r="A457" s="754" t="s">
        <v>562</v>
      </c>
      <c r="B457" s="754"/>
      <c r="C457" s="748" t="s">
        <v>1117</v>
      </c>
      <c r="D457" s="876">
        <v>500000</v>
      </c>
      <c r="E457" s="1177">
        <v>500000</v>
      </c>
      <c r="F457" s="1177"/>
      <c r="G457" s="1177"/>
      <c r="H457" s="1177"/>
      <c r="I457" s="753">
        <f t="shared" si="10"/>
        <v>1000000</v>
      </c>
    </row>
    <row r="458" spans="1:9" x14ac:dyDescent="0.25">
      <c r="A458" s="754" t="s">
        <v>563</v>
      </c>
      <c r="B458" s="754"/>
      <c r="C458" s="748" t="s">
        <v>1118</v>
      </c>
      <c r="D458" s="876">
        <v>635000</v>
      </c>
      <c r="E458" s="1177">
        <v>635000</v>
      </c>
      <c r="F458" s="1177"/>
      <c r="G458" s="1177"/>
      <c r="H458" s="1177"/>
      <c r="I458" s="753">
        <f t="shared" si="10"/>
        <v>1270000</v>
      </c>
    </row>
    <row r="459" spans="1:9" hidden="1" x14ac:dyDescent="0.25">
      <c r="A459" s="754" t="s">
        <v>564</v>
      </c>
      <c r="B459" s="754"/>
      <c r="C459" s="748" t="s">
        <v>1119</v>
      </c>
      <c r="D459" s="766"/>
      <c r="E459" s="1179"/>
      <c r="F459" s="1179"/>
      <c r="G459" s="1179"/>
      <c r="H459" s="1179"/>
      <c r="I459" s="753">
        <f t="shared" si="10"/>
        <v>0</v>
      </c>
    </row>
    <row r="460" spans="1:9" hidden="1" x14ac:dyDescent="0.25">
      <c r="A460" s="754" t="s">
        <v>565</v>
      </c>
      <c r="B460" s="754"/>
      <c r="C460" s="748" t="s">
        <v>1120</v>
      </c>
      <c r="D460" s="766"/>
      <c r="E460" s="1177"/>
      <c r="F460" s="1177"/>
      <c r="G460" s="1177"/>
      <c r="H460" s="1177"/>
      <c r="I460" s="753">
        <f t="shared" si="10"/>
        <v>0</v>
      </c>
    </row>
    <row r="461" spans="1:9" hidden="1" x14ac:dyDescent="0.25">
      <c r="A461" s="754" t="s">
        <v>566</v>
      </c>
      <c r="B461" s="754"/>
      <c r="C461" s="748" t="s">
        <v>1121</v>
      </c>
      <c r="D461" s="766"/>
      <c r="E461" s="1178"/>
      <c r="F461" s="1178"/>
      <c r="G461" s="1178"/>
      <c r="H461" s="1178"/>
      <c r="I461" s="753">
        <f t="shared" si="10"/>
        <v>0</v>
      </c>
    </row>
    <row r="462" spans="1:9" x14ac:dyDescent="0.25">
      <c r="A462" s="754" t="s">
        <v>567</v>
      </c>
      <c r="B462" s="754"/>
      <c r="C462" s="748" t="s">
        <v>1122</v>
      </c>
      <c r="D462" s="876">
        <v>1081500</v>
      </c>
      <c r="E462" s="1177">
        <v>1081500</v>
      </c>
      <c r="F462" s="1177"/>
      <c r="G462" s="1177"/>
      <c r="H462" s="1177"/>
      <c r="I462" s="753">
        <f t="shared" si="10"/>
        <v>2163000</v>
      </c>
    </row>
    <row r="463" spans="1:9" hidden="1" x14ac:dyDescent="0.25">
      <c r="A463" s="754" t="s">
        <v>568</v>
      </c>
      <c r="B463" s="754"/>
      <c r="C463" s="748" t="s">
        <v>1123</v>
      </c>
      <c r="D463" s="766"/>
      <c r="E463" s="1180"/>
      <c r="F463" s="1180"/>
      <c r="G463" s="1180"/>
      <c r="H463" s="1180"/>
      <c r="I463" s="753">
        <f t="shared" si="10"/>
        <v>0</v>
      </c>
    </row>
    <row r="464" spans="1:9" x14ac:dyDescent="0.25">
      <c r="A464" s="754" t="s">
        <v>569</v>
      </c>
      <c r="B464" s="754"/>
      <c r="C464" s="748" t="s">
        <v>1124</v>
      </c>
      <c r="D464" s="876">
        <v>278600</v>
      </c>
      <c r="E464" s="1177">
        <v>278600</v>
      </c>
      <c r="F464" s="1177"/>
      <c r="G464" s="1177"/>
      <c r="H464" s="1177"/>
      <c r="I464" s="753">
        <f t="shared" si="10"/>
        <v>557200</v>
      </c>
    </row>
    <row r="465" spans="1:9" x14ac:dyDescent="0.25">
      <c r="A465" s="754" t="s">
        <v>570</v>
      </c>
      <c r="B465" s="754"/>
      <c r="C465" s="748" t="s">
        <v>1125</v>
      </c>
      <c r="D465" s="876">
        <v>737400</v>
      </c>
      <c r="E465" s="1177">
        <v>737400</v>
      </c>
      <c r="F465" s="1177"/>
      <c r="G465" s="1177"/>
      <c r="H465" s="1177"/>
      <c r="I465" s="753">
        <f t="shared" si="10"/>
        <v>1474800</v>
      </c>
    </row>
    <row r="466" spans="1:9" hidden="1" x14ac:dyDescent="0.25">
      <c r="A466" s="754" t="s">
        <v>571</v>
      </c>
      <c r="B466" s="754"/>
      <c r="C466" s="748" t="s">
        <v>1126</v>
      </c>
      <c r="D466" s="766"/>
      <c r="E466" s="1179"/>
      <c r="F466" s="1179"/>
      <c r="G466" s="1179"/>
      <c r="H466" s="1179"/>
      <c r="I466" s="753">
        <f t="shared" si="10"/>
        <v>0</v>
      </c>
    </row>
    <row r="467" spans="1:9" hidden="1" x14ac:dyDescent="0.25">
      <c r="A467" s="754" t="s">
        <v>572</v>
      </c>
      <c r="B467" s="754"/>
      <c r="C467" s="748" t="s">
        <v>1127</v>
      </c>
      <c r="D467" s="766"/>
      <c r="E467" s="1177"/>
      <c r="F467" s="1177"/>
      <c r="G467" s="1177"/>
      <c r="H467" s="1177"/>
      <c r="I467" s="753">
        <f t="shared" si="10"/>
        <v>0</v>
      </c>
    </row>
    <row r="468" spans="1:9" hidden="1" x14ac:dyDescent="0.25">
      <c r="A468" s="754" t="s">
        <v>781</v>
      </c>
      <c r="B468" s="754"/>
      <c r="C468" s="748" t="s">
        <v>1128</v>
      </c>
      <c r="D468" s="766"/>
      <c r="E468" s="1177"/>
      <c r="F468" s="1177"/>
      <c r="G468" s="1177"/>
      <c r="H468" s="1177"/>
      <c r="I468" s="753">
        <f t="shared" si="10"/>
        <v>0</v>
      </c>
    </row>
    <row r="469" spans="1:9" hidden="1" x14ac:dyDescent="0.25">
      <c r="A469" s="754" t="s">
        <v>782</v>
      </c>
      <c r="B469" s="754"/>
      <c r="C469" s="748" t="s">
        <v>1129</v>
      </c>
      <c r="D469" s="766"/>
      <c r="E469" s="1177"/>
      <c r="F469" s="1177"/>
      <c r="G469" s="1177"/>
      <c r="H469" s="1177"/>
      <c r="I469" s="753">
        <f t="shared" si="10"/>
        <v>0</v>
      </c>
    </row>
    <row r="470" spans="1:9" hidden="1" x14ac:dyDescent="0.25">
      <c r="A470" s="754" t="s">
        <v>783</v>
      </c>
      <c r="B470" s="754"/>
      <c r="C470" s="748" t="s">
        <v>1130</v>
      </c>
      <c r="D470" s="766"/>
      <c r="E470" s="1178"/>
      <c r="F470" s="1178"/>
      <c r="G470" s="1178"/>
      <c r="H470" s="1178"/>
      <c r="I470" s="753">
        <f t="shared" si="10"/>
        <v>0</v>
      </c>
    </row>
    <row r="471" spans="1:9" x14ac:dyDescent="0.25">
      <c r="A471" s="754" t="s">
        <v>784</v>
      </c>
      <c r="B471" s="754"/>
      <c r="C471" s="748" t="s">
        <v>1131</v>
      </c>
      <c r="D471" s="876">
        <v>680000</v>
      </c>
      <c r="E471" s="1177">
        <v>680000</v>
      </c>
      <c r="F471" s="1177"/>
      <c r="G471" s="1177"/>
      <c r="H471" s="1177"/>
      <c r="I471" s="753">
        <f t="shared" si="10"/>
        <v>1360000</v>
      </c>
    </row>
    <row r="472" spans="1:9" x14ac:dyDescent="0.25">
      <c r="A472" s="754" t="s">
        <v>785</v>
      </c>
      <c r="B472" s="754"/>
      <c r="C472" s="748" t="s">
        <v>1132</v>
      </c>
      <c r="D472" s="876">
        <v>864400</v>
      </c>
      <c r="E472" s="1177">
        <v>864400</v>
      </c>
      <c r="F472" s="1177"/>
      <c r="G472" s="1177"/>
      <c r="H472" s="1177"/>
      <c r="I472" s="753">
        <f t="shared" si="10"/>
        <v>1728800</v>
      </c>
    </row>
    <row r="473" spans="1:9" hidden="1" x14ac:dyDescent="0.25">
      <c r="A473" s="754" t="s">
        <v>786</v>
      </c>
      <c r="B473" s="754"/>
      <c r="C473" s="748" t="s">
        <v>1133</v>
      </c>
      <c r="D473" s="766"/>
      <c r="E473" s="1180"/>
      <c r="F473" s="1180"/>
      <c r="G473" s="1180"/>
      <c r="H473" s="1180"/>
      <c r="I473" s="753">
        <f t="shared" si="10"/>
        <v>0</v>
      </c>
    </row>
    <row r="474" spans="1:9" x14ac:dyDescent="0.25">
      <c r="A474" s="754" t="s">
        <v>915</v>
      </c>
      <c r="B474" s="754"/>
      <c r="C474" s="748" t="s">
        <v>1134</v>
      </c>
      <c r="D474" s="876">
        <v>8103400</v>
      </c>
      <c r="E474" s="1177">
        <v>8103400</v>
      </c>
      <c r="F474" s="1177"/>
      <c r="G474" s="1177"/>
      <c r="H474" s="1177"/>
      <c r="I474" s="753">
        <f t="shared" si="10"/>
        <v>16206800</v>
      </c>
    </row>
    <row r="475" spans="1:9" x14ac:dyDescent="0.25">
      <c r="A475" s="754" t="s">
        <v>916</v>
      </c>
      <c r="B475" s="754"/>
      <c r="C475" s="748" t="s">
        <v>1135</v>
      </c>
      <c r="D475" s="876">
        <v>1905000</v>
      </c>
      <c r="E475" s="1177">
        <v>1905000</v>
      </c>
      <c r="F475" s="1177"/>
      <c r="G475" s="1177"/>
      <c r="H475" s="1177"/>
      <c r="I475" s="753">
        <f t="shared" si="10"/>
        <v>3810000</v>
      </c>
    </row>
    <row r="476" spans="1:9" hidden="1" x14ac:dyDescent="0.25">
      <c r="A476" s="754" t="s">
        <v>1136</v>
      </c>
      <c r="B476" s="754"/>
      <c r="C476" s="748" t="s">
        <v>1137</v>
      </c>
      <c r="D476" s="766"/>
      <c r="E476" s="1179"/>
      <c r="F476" s="1179"/>
      <c r="G476" s="1179"/>
      <c r="H476" s="1179"/>
      <c r="I476" s="753">
        <f t="shared" si="10"/>
        <v>0</v>
      </c>
    </row>
    <row r="477" spans="1:9" hidden="1" x14ac:dyDescent="0.25">
      <c r="A477" s="754" t="s">
        <v>1138</v>
      </c>
      <c r="B477" s="754"/>
      <c r="C477" s="748" t="s">
        <v>1139</v>
      </c>
      <c r="D477" s="766"/>
      <c r="E477" s="1177"/>
      <c r="F477" s="1177"/>
      <c r="G477" s="1177"/>
      <c r="H477" s="1177"/>
      <c r="I477" s="753">
        <f t="shared" si="10"/>
        <v>0</v>
      </c>
    </row>
    <row r="478" spans="1:9" hidden="1" x14ac:dyDescent="0.25">
      <c r="A478" s="754" t="s">
        <v>1140</v>
      </c>
      <c r="B478" s="754"/>
      <c r="C478" s="748" t="s">
        <v>1141</v>
      </c>
      <c r="D478" s="766"/>
      <c r="E478" s="1178"/>
      <c r="F478" s="1178"/>
      <c r="G478" s="1178"/>
      <c r="H478" s="1178"/>
      <c r="I478" s="753">
        <f t="shared" si="10"/>
        <v>0</v>
      </c>
    </row>
    <row r="479" spans="1:9" x14ac:dyDescent="0.25">
      <c r="A479" s="754" t="s">
        <v>1142</v>
      </c>
      <c r="B479" s="754"/>
      <c r="C479" s="748" t="s">
        <v>1143</v>
      </c>
      <c r="D479" s="876">
        <v>696500</v>
      </c>
      <c r="E479" s="1177">
        <v>696500</v>
      </c>
      <c r="F479" s="1177"/>
      <c r="G479" s="1177"/>
      <c r="H479" s="1177"/>
      <c r="I479" s="753">
        <f t="shared" si="10"/>
        <v>1393000</v>
      </c>
    </row>
    <row r="480" spans="1:9" x14ac:dyDescent="0.25">
      <c r="A480" s="754" t="s">
        <v>1144</v>
      </c>
      <c r="B480" s="754"/>
      <c r="C480" s="748" t="s">
        <v>1145</v>
      </c>
      <c r="D480" s="876">
        <v>2155000</v>
      </c>
      <c r="E480" s="1177">
        <v>2155000</v>
      </c>
      <c r="F480" s="1177"/>
      <c r="G480" s="1177"/>
      <c r="H480" s="1177"/>
      <c r="I480" s="753">
        <f t="shared" si="10"/>
        <v>4310000</v>
      </c>
    </row>
    <row r="481" spans="1:12" hidden="1" x14ac:dyDescent="0.25">
      <c r="A481" s="754" t="s">
        <v>1146</v>
      </c>
      <c r="B481" s="754"/>
      <c r="C481" s="748" t="s">
        <v>1147</v>
      </c>
      <c r="D481" s="766"/>
      <c r="E481" s="1179"/>
      <c r="F481" s="1179"/>
      <c r="G481" s="1179"/>
      <c r="H481" s="1179"/>
      <c r="I481" s="753">
        <f t="shared" si="10"/>
        <v>0</v>
      </c>
    </row>
    <row r="482" spans="1:12" hidden="1" x14ac:dyDescent="0.25">
      <c r="A482" s="754" t="s">
        <v>1148</v>
      </c>
      <c r="B482" s="754"/>
      <c r="C482" s="748" t="s">
        <v>1149</v>
      </c>
      <c r="D482" s="766"/>
      <c r="E482" s="1177"/>
      <c r="F482" s="1177"/>
      <c r="G482" s="1177"/>
      <c r="H482" s="1177"/>
      <c r="I482" s="753">
        <f t="shared" si="10"/>
        <v>0</v>
      </c>
    </row>
    <row r="483" spans="1:12" hidden="1" x14ac:dyDescent="0.25">
      <c r="A483" s="754" t="s">
        <v>1150</v>
      </c>
      <c r="B483" s="754"/>
      <c r="C483" s="748" t="s">
        <v>1151</v>
      </c>
      <c r="D483" s="766"/>
      <c r="E483" s="1177"/>
      <c r="F483" s="1177"/>
      <c r="G483" s="1177"/>
      <c r="H483" s="1177"/>
      <c r="I483" s="753">
        <f t="shared" si="10"/>
        <v>0</v>
      </c>
    </row>
    <row r="484" spans="1:12" hidden="1" x14ac:dyDescent="0.25">
      <c r="A484" s="754" t="s">
        <v>1152</v>
      </c>
      <c r="B484" s="754"/>
      <c r="C484" s="748" t="s">
        <v>1153</v>
      </c>
      <c r="D484" s="766"/>
      <c r="E484" s="1178"/>
      <c r="F484" s="1178"/>
      <c r="G484" s="1178"/>
      <c r="H484" s="1178"/>
      <c r="I484" s="753">
        <f t="shared" si="10"/>
        <v>0</v>
      </c>
    </row>
    <row r="485" spans="1:12" x14ac:dyDescent="0.25">
      <c r="A485" s="754" t="s">
        <v>1154</v>
      </c>
      <c r="B485" s="754"/>
      <c r="C485" s="748" t="s">
        <v>1155</v>
      </c>
      <c r="D485" s="876">
        <v>1528000</v>
      </c>
      <c r="E485" s="1177">
        <v>1528000</v>
      </c>
      <c r="F485" s="1177"/>
      <c r="G485" s="1177"/>
      <c r="H485" s="1177"/>
      <c r="I485" s="753">
        <f t="shared" si="10"/>
        <v>3056000</v>
      </c>
    </row>
    <row r="486" spans="1:12" x14ac:dyDescent="0.25">
      <c r="A486" s="754" t="s">
        <v>1156</v>
      </c>
      <c r="B486" s="754"/>
      <c r="C486" s="748" t="s">
        <v>1157</v>
      </c>
      <c r="D486" s="876">
        <v>721000</v>
      </c>
      <c r="E486" s="1177">
        <v>721000</v>
      </c>
      <c r="F486" s="1177"/>
      <c r="G486" s="1177"/>
      <c r="H486" s="1177"/>
      <c r="I486" s="753">
        <f t="shared" si="10"/>
        <v>1442000</v>
      </c>
    </row>
    <row r="487" spans="1:12" ht="21.75" customHeight="1" x14ac:dyDescent="0.25">
      <c r="A487" s="754" t="s">
        <v>1158</v>
      </c>
      <c r="B487" s="754"/>
      <c r="C487" s="748" t="s">
        <v>1159</v>
      </c>
      <c r="D487" s="876">
        <v>1483000</v>
      </c>
      <c r="E487" s="1177">
        <v>1483000</v>
      </c>
      <c r="F487" s="1177"/>
      <c r="G487" s="1177"/>
      <c r="H487" s="1177"/>
      <c r="I487" s="753">
        <f t="shared" si="10"/>
        <v>2966000</v>
      </c>
    </row>
    <row r="488" spans="1:12" x14ac:dyDescent="0.25">
      <c r="A488" s="754" t="s">
        <v>1160</v>
      </c>
      <c r="B488" s="754"/>
      <c r="C488" s="748" t="s">
        <v>1161</v>
      </c>
      <c r="D488" s="876">
        <v>614500</v>
      </c>
      <c r="E488" s="1177">
        <v>614500</v>
      </c>
      <c r="F488" s="1177"/>
      <c r="G488" s="1177"/>
      <c r="H488" s="1177"/>
      <c r="I488" s="753">
        <f t="shared" si="10"/>
        <v>1229000</v>
      </c>
    </row>
    <row r="489" spans="1:12" x14ac:dyDescent="0.25">
      <c r="A489" s="754" t="s">
        <v>1162</v>
      </c>
      <c r="B489" s="754"/>
      <c r="C489" s="748" t="s">
        <v>1163</v>
      </c>
      <c r="D489" s="876">
        <v>688200</v>
      </c>
      <c r="E489" s="1177">
        <v>688200</v>
      </c>
      <c r="F489" s="1177"/>
      <c r="G489" s="1177"/>
      <c r="H489" s="1177"/>
      <c r="I489" s="753">
        <f t="shared" si="10"/>
        <v>1376400</v>
      </c>
    </row>
    <row r="490" spans="1:12" x14ac:dyDescent="0.25">
      <c r="A490" s="754" t="s">
        <v>1164</v>
      </c>
      <c r="B490" s="754"/>
      <c r="C490" s="748" t="s">
        <v>1165</v>
      </c>
      <c r="D490" s="876">
        <v>524400</v>
      </c>
      <c r="E490" s="1177">
        <v>524400</v>
      </c>
      <c r="F490" s="1177"/>
      <c r="G490" s="1177"/>
      <c r="H490" s="1177"/>
      <c r="I490" s="753">
        <f t="shared" si="10"/>
        <v>1048800</v>
      </c>
    </row>
    <row r="491" spans="1:12" hidden="1" x14ac:dyDescent="0.25">
      <c r="A491" s="754" t="s">
        <v>1166</v>
      </c>
      <c r="B491" s="754"/>
      <c r="C491" s="748" t="s">
        <v>1167</v>
      </c>
      <c r="D491" s="868"/>
      <c r="E491" s="1180"/>
      <c r="F491" s="1180"/>
      <c r="G491" s="1180"/>
      <c r="H491" s="1180"/>
      <c r="I491" s="753">
        <f t="shared" si="10"/>
        <v>0</v>
      </c>
    </row>
    <row r="492" spans="1:12" ht="175.9" customHeight="1" x14ac:dyDescent="0.25">
      <c r="A492" s="1213" t="s">
        <v>855</v>
      </c>
      <c r="B492" s="1214">
        <v>9270</v>
      </c>
      <c r="C492" s="1215" t="s">
        <v>1264</v>
      </c>
      <c r="D492" s="879">
        <f>SUM(D496:D562)</f>
        <v>26243800</v>
      </c>
      <c r="E492" s="1225"/>
      <c r="F492" s="1226"/>
      <c r="G492" s="1226"/>
      <c r="H492" s="1227"/>
      <c r="I492" s="753">
        <f t="shared" si="10"/>
        <v>26243800</v>
      </c>
      <c r="K492" s="860" t="b">
        <f>D492=дод3!E140</f>
        <v>1</v>
      </c>
      <c r="L492" s="855"/>
    </row>
    <row r="493" spans="1:12" ht="19.149999999999999" hidden="1" customHeight="1" x14ac:dyDescent="0.25">
      <c r="A493" s="1213"/>
      <c r="B493" s="1214"/>
      <c r="C493" s="1215"/>
      <c r="D493" s="949"/>
      <c r="E493" s="1228"/>
      <c r="F493" s="1229"/>
      <c r="G493" s="1229"/>
      <c r="H493" s="1230"/>
      <c r="I493" s="753">
        <f t="shared" si="10"/>
        <v>0</v>
      </c>
    </row>
    <row r="494" spans="1:12" ht="8.4499999999999993" hidden="1" customHeight="1" x14ac:dyDescent="0.25">
      <c r="A494" s="1213"/>
      <c r="B494" s="1214"/>
      <c r="C494" s="1215"/>
      <c r="D494" s="949"/>
      <c r="E494" s="1228"/>
      <c r="F494" s="1229"/>
      <c r="G494" s="1229"/>
      <c r="H494" s="1230"/>
      <c r="I494" s="753">
        <f t="shared" si="10"/>
        <v>0</v>
      </c>
    </row>
    <row r="495" spans="1:12" ht="9.6" hidden="1" customHeight="1" x14ac:dyDescent="0.25">
      <c r="A495" s="1213"/>
      <c r="B495" s="1214"/>
      <c r="C495" s="1215"/>
      <c r="D495" s="880"/>
      <c r="E495" s="1231"/>
      <c r="F495" s="1232"/>
      <c r="G495" s="1232"/>
      <c r="H495" s="1233"/>
      <c r="I495" s="753">
        <f t="shared" si="10"/>
        <v>0</v>
      </c>
    </row>
    <row r="496" spans="1:12" hidden="1" x14ac:dyDescent="0.25">
      <c r="A496" s="754" t="s">
        <v>531</v>
      </c>
      <c r="B496" s="754"/>
      <c r="C496" s="748" t="s">
        <v>1078</v>
      </c>
      <c r="D496" s="766"/>
      <c r="E496" s="1173"/>
      <c r="F496" s="1174"/>
      <c r="G496" s="1174"/>
      <c r="H496" s="1175"/>
      <c r="I496" s="753">
        <f t="shared" si="10"/>
        <v>0</v>
      </c>
    </row>
    <row r="497" spans="1:9" hidden="1" x14ac:dyDescent="0.25">
      <c r="A497" s="754" t="s">
        <v>532</v>
      </c>
      <c r="B497" s="754"/>
      <c r="C497" s="748" t="s">
        <v>1087</v>
      </c>
      <c r="D497" s="766"/>
      <c r="E497" s="1173"/>
      <c r="F497" s="1174"/>
      <c r="G497" s="1174"/>
      <c r="H497" s="1175"/>
      <c r="I497" s="753">
        <f t="shared" si="10"/>
        <v>0</v>
      </c>
    </row>
    <row r="498" spans="1:9" hidden="1" x14ac:dyDescent="0.25">
      <c r="A498" s="754" t="s">
        <v>533</v>
      </c>
      <c r="B498" s="754"/>
      <c r="C498" s="748" t="s">
        <v>1088</v>
      </c>
      <c r="D498" s="766"/>
      <c r="E498" s="1173"/>
      <c r="F498" s="1174"/>
      <c r="G498" s="1174"/>
      <c r="H498" s="1175"/>
      <c r="I498" s="753">
        <f t="shared" si="10"/>
        <v>0</v>
      </c>
    </row>
    <row r="499" spans="1:9" hidden="1" x14ac:dyDescent="0.25">
      <c r="A499" s="754" t="s">
        <v>534</v>
      </c>
      <c r="B499" s="754"/>
      <c r="C499" s="748" t="s">
        <v>1089</v>
      </c>
      <c r="D499" s="766"/>
      <c r="E499" s="1173"/>
      <c r="F499" s="1174"/>
      <c r="G499" s="1174"/>
      <c r="H499" s="1175"/>
      <c r="I499" s="753">
        <f t="shared" si="10"/>
        <v>0</v>
      </c>
    </row>
    <row r="500" spans="1:9" hidden="1" x14ac:dyDescent="0.25">
      <c r="A500" s="754" t="s">
        <v>535</v>
      </c>
      <c r="B500" s="754"/>
      <c r="C500" s="748" t="s">
        <v>1090</v>
      </c>
      <c r="D500" s="766"/>
      <c r="E500" s="1173"/>
      <c r="F500" s="1174"/>
      <c r="G500" s="1174"/>
      <c r="H500" s="1175"/>
      <c r="I500" s="753">
        <f t="shared" si="10"/>
        <v>0</v>
      </c>
    </row>
    <row r="501" spans="1:9" hidden="1" x14ac:dyDescent="0.25">
      <c r="A501" s="754" t="s">
        <v>536</v>
      </c>
      <c r="B501" s="754"/>
      <c r="C501" s="748" t="s">
        <v>1091</v>
      </c>
      <c r="D501" s="766"/>
      <c r="E501" s="1173"/>
      <c r="F501" s="1174"/>
      <c r="G501" s="1174"/>
      <c r="H501" s="1175"/>
      <c r="I501" s="753">
        <f t="shared" si="10"/>
        <v>0</v>
      </c>
    </row>
    <row r="502" spans="1:9" hidden="1" x14ac:dyDescent="0.25">
      <c r="A502" s="754" t="s">
        <v>537</v>
      </c>
      <c r="B502" s="754"/>
      <c r="C502" s="748" t="s">
        <v>1092</v>
      </c>
      <c r="D502" s="766"/>
      <c r="E502" s="1173"/>
      <c r="F502" s="1174"/>
      <c r="G502" s="1174"/>
      <c r="H502" s="1175"/>
      <c r="I502" s="753">
        <f t="shared" si="10"/>
        <v>0</v>
      </c>
    </row>
    <row r="503" spans="1:9" hidden="1" x14ac:dyDescent="0.25">
      <c r="A503" s="754" t="s">
        <v>538</v>
      </c>
      <c r="B503" s="754"/>
      <c r="C503" s="748" t="s">
        <v>1093</v>
      </c>
      <c r="D503" s="766"/>
      <c r="E503" s="1173"/>
      <c r="F503" s="1174"/>
      <c r="G503" s="1174"/>
      <c r="H503" s="1175"/>
      <c r="I503" s="753">
        <f t="shared" si="10"/>
        <v>0</v>
      </c>
    </row>
    <row r="504" spans="1:9" hidden="1" x14ac:dyDescent="0.25">
      <c r="A504" s="754" t="s">
        <v>539</v>
      </c>
      <c r="B504" s="754"/>
      <c r="C504" s="748" t="s">
        <v>1094</v>
      </c>
      <c r="D504" s="766"/>
      <c r="E504" s="1173"/>
      <c r="F504" s="1174"/>
      <c r="G504" s="1174"/>
      <c r="H504" s="1175"/>
      <c r="I504" s="753">
        <f t="shared" si="10"/>
        <v>0</v>
      </c>
    </row>
    <row r="505" spans="1:9" hidden="1" x14ac:dyDescent="0.25">
      <c r="A505" s="754" t="s">
        <v>540</v>
      </c>
      <c r="B505" s="754"/>
      <c r="C505" s="748" t="s">
        <v>1095</v>
      </c>
      <c r="D505" s="766"/>
      <c r="E505" s="1173"/>
      <c r="F505" s="1174"/>
      <c r="G505" s="1174"/>
      <c r="H505" s="1175"/>
      <c r="I505" s="753">
        <f t="shared" si="10"/>
        <v>0</v>
      </c>
    </row>
    <row r="506" spans="1:9" hidden="1" x14ac:dyDescent="0.25">
      <c r="A506" s="754" t="s">
        <v>541</v>
      </c>
      <c r="B506" s="754"/>
      <c r="C506" s="748" t="s">
        <v>1096</v>
      </c>
      <c r="D506" s="766"/>
      <c r="E506" s="1173"/>
      <c r="F506" s="1174"/>
      <c r="G506" s="1174"/>
      <c r="H506" s="1175"/>
      <c r="I506" s="753">
        <f t="shared" si="10"/>
        <v>0</v>
      </c>
    </row>
    <row r="507" spans="1:9" hidden="1" x14ac:dyDescent="0.25">
      <c r="A507" s="754" t="s">
        <v>542</v>
      </c>
      <c r="B507" s="754"/>
      <c r="C507" s="748" t="s">
        <v>1097</v>
      </c>
      <c r="D507" s="766"/>
      <c r="E507" s="1173"/>
      <c r="F507" s="1174"/>
      <c r="G507" s="1174"/>
      <c r="H507" s="1175"/>
      <c r="I507" s="753">
        <f t="shared" si="10"/>
        <v>0</v>
      </c>
    </row>
    <row r="508" spans="1:9" hidden="1" x14ac:dyDescent="0.25">
      <c r="A508" s="754" t="s">
        <v>543</v>
      </c>
      <c r="B508" s="754"/>
      <c r="C508" s="748" t="s">
        <v>1098</v>
      </c>
      <c r="D508" s="766"/>
      <c r="E508" s="1173"/>
      <c r="F508" s="1174"/>
      <c r="G508" s="1174"/>
      <c r="H508" s="1175"/>
      <c r="I508" s="753">
        <f t="shared" si="10"/>
        <v>0</v>
      </c>
    </row>
    <row r="509" spans="1:9" hidden="1" x14ac:dyDescent="0.25">
      <c r="A509" s="754" t="s">
        <v>544</v>
      </c>
      <c r="B509" s="754"/>
      <c r="C509" s="748" t="s">
        <v>1099</v>
      </c>
      <c r="D509" s="766"/>
      <c r="E509" s="1173"/>
      <c r="F509" s="1174"/>
      <c r="G509" s="1174"/>
      <c r="H509" s="1175"/>
      <c r="I509" s="753">
        <f t="shared" si="10"/>
        <v>0</v>
      </c>
    </row>
    <row r="510" spans="1:9" hidden="1" x14ac:dyDescent="0.25">
      <c r="A510" s="754" t="s">
        <v>545</v>
      </c>
      <c r="B510" s="754"/>
      <c r="C510" s="748" t="s">
        <v>1100</v>
      </c>
      <c r="D510" s="766"/>
      <c r="E510" s="1173"/>
      <c r="F510" s="1174"/>
      <c r="G510" s="1174"/>
      <c r="H510" s="1175"/>
      <c r="I510" s="753">
        <f t="shared" si="10"/>
        <v>0</v>
      </c>
    </row>
    <row r="511" spans="1:9" hidden="1" x14ac:dyDescent="0.25">
      <c r="A511" s="754" t="s">
        <v>546</v>
      </c>
      <c r="B511" s="754"/>
      <c r="C511" s="748" t="s">
        <v>1101</v>
      </c>
      <c r="D511" s="766"/>
      <c r="E511" s="1173"/>
      <c r="F511" s="1174"/>
      <c r="G511" s="1174"/>
      <c r="H511" s="1175"/>
      <c r="I511" s="753">
        <f t="shared" si="10"/>
        <v>0</v>
      </c>
    </row>
    <row r="512" spans="1:9" hidden="1" x14ac:dyDescent="0.25">
      <c r="A512" s="754" t="s">
        <v>547</v>
      </c>
      <c r="B512" s="754"/>
      <c r="C512" s="748" t="s">
        <v>1102</v>
      </c>
      <c r="D512" s="766"/>
      <c r="E512" s="1173"/>
      <c r="F512" s="1174"/>
      <c r="G512" s="1174"/>
      <c r="H512" s="1175"/>
      <c r="I512" s="753">
        <f t="shared" si="10"/>
        <v>0</v>
      </c>
    </row>
    <row r="513" spans="1:9" hidden="1" x14ac:dyDescent="0.25">
      <c r="A513" s="754" t="s">
        <v>548</v>
      </c>
      <c r="B513" s="754"/>
      <c r="C513" s="748" t="s">
        <v>1103</v>
      </c>
      <c r="D513" s="766"/>
      <c r="E513" s="1173"/>
      <c r="F513" s="1174"/>
      <c r="G513" s="1174"/>
      <c r="H513" s="1175"/>
      <c r="I513" s="753">
        <f t="shared" si="10"/>
        <v>0</v>
      </c>
    </row>
    <row r="514" spans="1:9" hidden="1" x14ac:dyDescent="0.25">
      <c r="A514" s="754" t="s">
        <v>549</v>
      </c>
      <c r="B514" s="754"/>
      <c r="C514" s="748" t="s">
        <v>1104</v>
      </c>
      <c r="D514" s="766"/>
      <c r="E514" s="1173"/>
      <c r="F514" s="1174"/>
      <c r="G514" s="1174"/>
      <c r="H514" s="1175"/>
      <c r="I514" s="753">
        <f t="shared" si="10"/>
        <v>0</v>
      </c>
    </row>
    <row r="515" spans="1:9" hidden="1" x14ac:dyDescent="0.25">
      <c r="A515" s="754" t="s">
        <v>550</v>
      </c>
      <c r="B515" s="754"/>
      <c r="C515" s="748" t="s">
        <v>1105</v>
      </c>
      <c r="D515" s="766"/>
      <c r="E515" s="1173"/>
      <c r="F515" s="1174"/>
      <c r="G515" s="1174"/>
      <c r="H515" s="1175"/>
      <c r="I515" s="753">
        <f t="shared" si="10"/>
        <v>0</v>
      </c>
    </row>
    <row r="516" spans="1:9" hidden="1" x14ac:dyDescent="0.25">
      <c r="A516" s="754" t="s">
        <v>551</v>
      </c>
      <c r="B516" s="754"/>
      <c r="C516" s="748" t="s">
        <v>1106</v>
      </c>
      <c r="D516" s="766"/>
      <c r="E516" s="1173"/>
      <c r="F516" s="1174"/>
      <c r="G516" s="1174"/>
      <c r="H516" s="1175"/>
      <c r="I516" s="753">
        <f t="shared" si="10"/>
        <v>0</v>
      </c>
    </row>
    <row r="517" spans="1:9" hidden="1" x14ac:dyDescent="0.25">
      <c r="A517" s="754" t="s">
        <v>552</v>
      </c>
      <c r="B517" s="754"/>
      <c r="C517" s="748" t="s">
        <v>1107</v>
      </c>
      <c r="D517" s="766"/>
      <c r="E517" s="1173"/>
      <c r="F517" s="1174"/>
      <c r="G517" s="1174"/>
      <c r="H517" s="1175"/>
      <c r="I517" s="753">
        <f t="shared" si="10"/>
        <v>0</v>
      </c>
    </row>
    <row r="518" spans="1:9" hidden="1" x14ac:dyDescent="0.25">
      <c r="A518" s="754" t="s">
        <v>553</v>
      </c>
      <c r="B518" s="754"/>
      <c r="C518" s="748" t="s">
        <v>1108</v>
      </c>
      <c r="D518" s="766"/>
      <c r="E518" s="1173"/>
      <c r="F518" s="1174"/>
      <c r="G518" s="1174"/>
      <c r="H518" s="1175"/>
      <c r="I518" s="753">
        <f t="shared" si="10"/>
        <v>0</v>
      </c>
    </row>
    <row r="519" spans="1:9" hidden="1" x14ac:dyDescent="0.25">
      <c r="A519" s="754" t="s">
        <v>554</v>
      </c>
      <c r="B519" s="754"/>
      <c r="C519" s="748" t="s">
        <v>1109</v>
      </c>
      <c r="D519" s="766"/>
      <c r="E519" s="1173"/>
      <c r="F519" s="1174"/>
      <c r="G519" s="1174"/>
      <c r="H519" s="1175"/>
      <c r="I519" s="753">
        <f t="shared" si="10"/>
        <v>0</v>
      </c>
    </row>
    <row r="520" spans="1:9" hidden="1" x14ac:dyDescent="0.25">
      <c r="A520" s="754" t="s">
        <v>555</v>
      </c>
      <c r="B520" s="754"/>
      <c r="C520" s="748" t="s">
        <v>1110</v>
      </c>
      <c r="D520" s="766"/>
      <c r="E520" s="1173"/>
      <c r="F520" s="1174"/>
      <c r="G520" s="1174"/>
      <c r="H520" s="1175"/>
      <c r="I520" s="753">
        <f t="shared" ref="I520:I583" si="11">SUM(D520:H520)</f>
        <v>0</v>
      </c>
    </row>
    <row r="521" spans="1:9" hidden="1" x14ac:dyDescent="0.25">
      <c r="A521" s="754" t="s">
        <v>556</v>
      </c>
      <c r="B521" s="754"/>
      <c r="C521" s="748" t="s">
        <v>1111</v>
      </c>
      <c r="D521" s="766"/>
      <c r="E521" s="1173"/>
      <c r="F521" s="1174"/>
      <c r="G521" s="1174"/>
      <c r="H521" s="1175"/>
      <c r="I521" s="753">
        <f t="shared" si="11"/>
        <v>0</v>
      </c>
    </row>
    <row r="522" spans="1:9" hidden="1" x14ac:dyDescent="0.25">
      <c r="A522" s="754" t="s">
        <v>557</v>
      </c>
      <c r="B522" s="754"/>
      <c r="C522" s="748" t="s">
        <v>1112</v>
      </c>
      <c r="D522" s="766"/>
      <c r="E522" s="1173"/>
      <c r="F522" s="1174"/>
      <c r="G522" s="1174"/>
      <c r="H522" s="1175"/>
      <c r="I522" s="753">
        <f t="shared" si="11"/>
        <v>0</v>
      </c>
    </row>
    <row r="523" spans="1:9" hidden="1" x14ac:dyDescent="0.25">
      <c r="A523" s="754" t="s">
        <v>558</v>
      </c>
      <c r="B523" s="754"/>
      <c r="C523" s="748" t="s">
        <v>1113</v>
      </c>
      <c r="D523" s="766"/>
      <c r="E523" s="1173"/>
      <c r="F523" s="1174"/>
      <c r="G523" s="1174"/>
      <c r="H523" s="1175"/>
      <c r="I523" s="753">
        <f t="shared" si="11"/>
        <v>0</v>
      </c>
    </row>
    <row r="524" spans="1:9" hidden="1" x14ac:dyDescent="0.25">
      <c r="A524" s="754" t="s">
        <v>559</v>
      </c>
      <c r="B524" s="754"/>
      <c r="C524" s="748" t="s">
        <v>1114</v>
      </c>
      <c r="D524" s="766"/>
      <c r="E524" s="1173"/>
      <c r="F524" s="1174"/>
      <c r="G524" s="1174"/>
      <c r="H524" s="1175"/>
      <c r="I524" s="753">
        <f t="shared" si="11"/>
        <v>0</v>
      </c>
    </row>
    <row r="525" spans="1:9" hidden="1" x14ac:dyDescent="0.25">
      <c r="A525" s="754" t="s">
        <v>560</v>
      </c>
      <c r="B525" s="754"/>
      <c r="C525" s="748" t="s">
        <v>1115</v>
      </c>
      <c r="D525" s="766"/>
      <c r="E525" s="1173"/>
      <c r="F525" s="1174"/>
      <c r="G525" s="1174"/>
      <c r="H525" s="1175"/>
      <c r="I525" s="753">
        <f t="shared" si="11"/>
        <v>0</v>
      </c>
    </row>
    <row r="526" spans="1:9" hidden="1" x14ac:dyDescent="0.25">
      <c r="A526" s="754" t="s">
        <v>561</v>
      </c>
      <c r="B526" s="754"/>
      <c r="C526" s="748" t="s">
        <v>1116</v>
      </c>
      <c r="D526" s="766"/>
      <c r="E526" s="1173"/>
      <c r="F526" s="1174"/>
      <c r="G526" s="1174"/>
      <c r="H526" s="1175"/>
      <c r="I526" s="753">
        <f t="shared" si="11"/>
        <v>0</v>
      </c>
    </row>
    <row r="527" spans="1:9" hidden="1" x14ac:dyDescent="0.25">
      <c r="A527" s="754" t="s">
        <v>562</v>
      </c>
      <c r="B527" s="754"/>
      <c r="C527" s="748" t="s">
        <v>1117</v>
      </c>
      <c r="D527" s="766"/>
      <c r="E527" s="1173"/>
      <c r="F527" s="1174"/>
      <c r="G527" s="1174"/>
      <c r="H527" s="1175"/>
      <c r="I527" s="753">
        <f t="shared" si="11"/>
        <v>0</v>
      </c>
    </row>
    <row r="528" spans="1:9" hidden="1" x14ac:dyDescent="0.25">
      <c r="A528" s="754" t="s">
        <v>563</v>
      </c>
      <c r="B528" s="754"/>
      <c r="C528" s="748" t="s">
        <v>1118</v>
      </c>
      <c r="D528" s="766"/>
      <c r="E528" s="1173"/>
      <c r="F528" s="1174"/>
      <c r="G528" s="1174"/>
      <c r="H528" s="1175"/>
      <c r="I528" s="753">
        <f t="shared" si="11"/>
        <v>0</v>
      </c>
    </row>
    <row r="529" spans="1:9" hidden="1" x14ac:dyDescent="0.25">
      <c r="A529" s="754" t="s">
        <v>564</v>
      </c>
      <c r="B529" s="754"/>
      <c r="C529" s="748" t="s">
        <v>1119</v>
      </c>
      <c r="D529" s="766"/>
      <c r="E529" s="1173"/>
      <c r="F529" s="1174"/>
      <c r="G529" s="1174"/>
      <c r="H529" s="1175"/>
      <c r="I529" s="753">
        <f t="shared" si="11"/>
        <v>0</v>
      </c>
    </row>
    <row r="530" spans="1:9" hidden="1" x14ac:dyDescent="0.25">
      <c r="A530" s="754" t="s">
        <v>565</v>
      </c>
      <c r="B530" s="754"/>
      <c r="C530" s="748" t="s">
        <v>1120</v>
      </c>
      <c r="D530" s="766"/>
      <c r="E530" s="1173"/>
      <c r="F530" s="1174"/>
      <c r="G530" s="1174"/>
      <c r="H530" s="1175"/>
      <c r="I530" s="753">
        <f t="shared" si="11"/>
        <v>0</v>
      </c>
    </row>
    <row r="531" spans="1:9" hidden="1" x14ac:dyDescent="0.25">
      <c r="A531" s="754" t="s">
        <v>566</v>
      </c>
      <c r="B531" s="754"/>
      <c r="C531" s="748" t="s">
        <v>1121</v>
      </c>
      <c r="D531" s="766"/>
      <c r="E531" s="1173"/>
      <c r="F531" s="1174"/>
      <c r="G531" s="1174"/>
      <c r="H531" s="1175"/>
      <c r="I531" s="753">
        <f t="shared" si="11"/>
        <v>0</v>
      </c>
    </row>
    <row r="532" spans="1:9" hidden="1" x14ac:dyDescent="0.25">
      <c r="A532" s="754" t="s">
        <v>567</v>
      </c>
      <c r="B532" s="754"/>
      <c r="C532" s="748" t="s">
        <v>1122</v>
      </c>
      <c r="D532" s="766"/>
      <c r="E532" s="1173"/>
      <c r="F532" s="1174"/>
      <c r="G532" s="1174"/>
      <c r="H532" s="1175"/>
      <c r="I532" s="753">
        <f t="shared" si="11"/>
        <v>0</v>
      </c>
    </row>
    <row r="533" spans="1:9" hidden="1" x14ac:dyDescent="0.25">
      <c r="A533" s="754" t="s">
        <v>568</v>
      </c>
      <c r="B533" s="754"/>
      <c r="C533" s="748" t="s">
        <v>1123</v>
      </c>
      <c r="D533" s="766"/>
      <c r="E533" s="1173"/>
      <c r="F533" s="1174"/>
      <c r="G533" s="1174"/>
      <c r="H533" s="1175"/>
      <c r="I533" s="753">
        <f t="shared" si="11"/>
        <v>0</v>
      </c>
    </row>
    <row r="534" spans="1:9" hidden="1" x14ac:dyDescent="0.25">
      <c r="A534" s="754" t="s">
        <v>569</v>
      </c>
      <c r="B534" s="754"/>
      <c r="C534" s="748" t="s">
        <v>1124</v>
      </c>
      <c r="D534" s="766"/>
      <c r="E534" s="1173"/>
      <c r="F534" s="1174"/>
      <c r="G534" s="1174"/>
      <c r="H534" s="1175"/>
      <c r="I534" s="753">
        <f t="shared" si="11"/>
        <v>0</v>
      </c>
    </row>
    <row r="535" spans="1:9" hidden="1" x14ac:dyDescent="0.25">
      <c r="A535" s="754" t="s">
        <v>570</v>
      </c>
      <c r="B535" s="754"/>
      <c r="C535" s="748" t="s">
        <v>1125</v>
      </c>
      <c r="D535" s="766"/>
      <c r="E535" s="1173"/>
      <c r="F535" s="1174"/>
      <c r="G535" s="1174"/>
      <c r="H535" s="1175"/>
      <c r="I535" s="753">
        <f t="shared" si="11"/>
        <v>0</v>
      </c>
    </row>
    <row r="536" spans="1:9" hidden="1" x14ac:dyDescent="0.25">
      <c r="A536" s="754" t="s">
        <v>571</v>
      </c>
      <c r="B536" s="754"/>
      <c r="C536" s="748" t="s">
        <v>1126</v>
      </c>
      <c r="D536" s="766"/>
      <c r="E536" s="1173"/>
      <c r="F536" s="1174"/>
      <c r="G536" s="1174"/>
      <c r="H536" s="1175"/>
      <c r="I536" s="753">
        <f t="shared" si="11"/>
        <v>0</v>
      </c>
    </row>
    <row r="537" spans="1:9" hidden="1" x14ac:dyDescent="0.25">
      <c r="A537" s="754" t="s">
        <v>572</v>
      </c>
      <c r="B537" s="754"/>
      <c r="C537" s="748" t="s">
        <v>1127</v>
      </c>
      <c r="D537" s="766"/>
      <c r="E537" s="1173"/>
      <c r="F537" s="1174"/>
      <c r="G537" s="1174"/>
      <c r="H537" s="1175"/>
      <c r="I537" s="753">
        <f t="shared" si="11"/>
        <v>0</v>
      </c>
    </row>
    <row r="538" spans="1:9" hidden="1" x14ac:dyDescent="0.25">
      <c r="A538" s="754" t="s">
        <v>781</v>
      </c>
      <c r="B538" s="754"/>
      <c r="C538" s="748" t="s">
        <v>1128</v>
      </c>
      <c r="D538" s="766"/>
      <c r="E538" s="1173"/>
      <c r="F538" s="1174"/>
      <c r="G538" s="1174"/>
      <c r="H538" s="1175"/>
      <c r="I538" s="753">
        <f t="shared" si="11"/>
        <v>0</v>
      </c>
    </row>
    <row r="539" spans="1:9" hidden="1" x14ac:dyDescent="0.25">
      <c r="A539" s="754" t="s">
        <v>782</v>
      </c>
      <c r="B539" s="754"/>
      <c r="C539" s="748" t="s">
        <v>1129</v>
      </c>
      <c r="D539" s="766"/>
      <c r="E539" s="1173"/>
      <c r="F539" s="1174"/>
      <c r="G539" s="1174"/>
      <c r="H539" s="1175"/>
      <c r="I539" s="753">
        <f t="shared" si="11"/>
        <v>0</v>
      </c>
    </row>
    <row r="540" spans="1:9" hidden="1" x14ac:dyDescent="0.25">
      <c r="A540" s="754" t="s">
        <v>783</v>
      </c>
      <c r="B540" s="754"/>
      <c r="C540" s="748" t="s">
        <v>1130</v>
      </c>
      <c r="D540" s="766"/>
      <c r="E540" s="1173"/>
      <c r="F540" s="1174"/>
      <c r="G540" s="1174"/>
      <c r="H540" s="1175"/>
      <c r="I540" s="753">
        <f t="shared" si="11"/>
        <v>0</v>
      </c>
    </row>
    <row r="541" spans="1:9" hidden="1" x14ac:dyDescent="0.25">
      <c r="A541" s="754" t="s">
        <v>784</v>
      </c>
      <c r="B541" s="754"/>
      <c r="C541" s="748" t="s">
        <v>1131</v>
      </c>
      <c r="D541" s="766"/>
      <c r="E541" s="1173"/>
      <c r="F541" s="1174"/>
      <c r="G541" s="1174"/>
      <c r="H541" s="1175"/>
      <c r="I541" s="753">
        <f t="shared" si="11"/>
        <v>0</v>
      </c>
    </row>
    <row r="542" spans="1:9" hidden="1" x14ac:dyDescent="0.25">
      <c r="A542" s="754" t="s">
        <v>785</v>
      </c>
      <c r="B542" s="754"/>
      <c r="C542" s="748" t="s">
        <v>1132</v>
      </c>
      <c r="D542" s="766"/>
      <c r="E542" s="1173"/>
      <c r="F542" s="1174"/>
      <c r="G542" s="1174"/>
      <c r="H542" s="1175"/>
      <c r="I542" s="753">
        <f t="shared" si="11"/>
        <v>0</v>
      </c>
    </row>
    <row r="543" spans="1:9" hidden="1" x14ac:dyDescent="0.25">
      <c r="A543" s="754" t="s">
        <v>786</v>
      </c>
      <c r="B543" s="754"/>
      <c r="C543" s="748" t="s">
        <v>1133</v>
      </c>
      <c r="D543" s="766"/>
      <c r="E543" s="1173"/>
      <c r="F543" s="1174"/>
      <c r="G543" s="1174"/>
      <c r="H543" s="1175"/>
      <c r="I543" s="753">
        <f t="shared" si="11"/>
        <v>0</v>
      </c>
    </row>
    <row r="544" spans="1:9" hidden="1" x14ac:dyDescent="0.25">
      <c r="A544" s="754" t="s">
        <v>915</v>
      </c>
      <c r="B544" s="754"/>
      <c r="C544" s="748" t="s">
        <v>1134</v>
      </c>
      <c r="D544" s="766"/>
      <c r="E544" s="1173"/>
      <c r="F544" s="1174"/>
      <c r="G544" s="1174"/>
      <c r="H544" s="1175"/>
      <c r="I544" s="753">
        <f t="shared" si="11"/>
        <v>0</v>
      </c>
    </row>
    <row r="545" spans="1:9" hidden="1" x14ac:dyDescent="0.25">
      <c r="A545" s="754" t="s">
        <v>916</v>
      </c>
      <c r="B545" s="754"/>
      <c r="C545" s="748" t="s">
        <v>1135</v>
      </c>
      <c r="D545" s="766"/>
      <c r="E545" s="1173"/>
      <c r="F545" s="1174"/>
      <c r="G545" s="1174"/>
      <c r="H545" s="1175"/>
      <c r="I545" s="753">
        <f t="shared" si="11"/>
        <v>0</v>
      </c>
    </row>
    <row r="546" spans="1:9" hidden="1" x14ac:dyDescent="0.25">
      <c r="A546" s="754" t="s">
        <v>1136</v>
      </c>
      <c r="B546" s="754"/>
      <c r="C546" s="748" t="s">
        <v>1137</v>
      </c>
      <c r="D546" s="766"/>
      <c r="E546" s="1173"/>
      <c r="F546" s="1174"/>
      <c r="G546" s="1174"/>
      <c r="H546" s="1175"/>
      <c r="I546" s="753">
        <f t="shared" si="11"/>
        <v>0</v>
      </c>
    </row>
    <row r="547" spans="1:9" hidden="1" x14ac:dyDescent="0.25">
      <c r="A547" s="754" t="s">
        <v>1138</v>
      </c>
      <c r="B547" s="754"/>
      <c r="C547" s="748" t="s">
        <v>1139</v>
      </c>
      <c r="D547" s="766"/>
      <c r="E547" s="1173"/>
      <c r="F547" s="1174"/>
      <c r="G547" s="1174"/>
      <c r="H547" s="1175"/>
      <c r="I547" s="753">
        <f t="shared" si="11"/>
        <v>0</v>
      </c>
    </row>
    <row r="548" spans="1:9" hidden="1" x14ac:dyDescent="0.25">
      <c r="A548" s="754" t="s">
        <v>1140</v>
      </c>
      <c r="B548" s="754"/>
      <c r="C548" s="748" t="s">
        <v>1141</v>
      </c>
      <c r="D548" s="766"/>
      <c r="E548" s="1173"/>
      <c r="F548" s="1174"/>
      <c r="G548" s="1174"/>
      <c r="H548" s="1175"/>
      <c r="I548" s="753">
        <f t="shared" si="11"/>
        <v>0</v>
      </c>
    </row>
    <row r="549" spans="1:9" hidden="1" x14ac:dyDescent="0.25">
      <c r="A549" s="754" t="s">
        <v>1142</v>
      </c>
      <c r="B549" s="754"/>
      <c r="C549" s="748" t="s">
        <v>1143</v>
      </c>
      <c r="D549" s="766"/>
      <c r="E549" s="1173"/>
      <c r="F549" s="1174"/>
      <c r="G549" s="1174"/>
      <c r="H549" s="1175"/>
      <c r="I549" s="753">
        <f t="shared" si="11"/>
        <v>0</v>
      </c>
    </row>
    <row r="550" spans="1:9" hidden="1" x14ac:dyDescent="0.25">
      <c r="A550" s="754" t="s">
        <v>1144</v>
      </c>
      <c r="B550" s="754"/>
      <c r="C550" s="748" t="s">
        <v>1145</v>
      </c>
      <c r="D550" s="766"/>
      <c r="E550" s="1173"/>
      <c r="F550" s="1174"/>
      <c r="G550" s="1174"/>
      <c r="H550" s="1175"/>
      <c r="I550" s="753">
        <f t="shared" si="11"/>
        <v>0</v>
      </c>
    </row>
    <row r="551" spans="1:9" hidden="1" x14ac:dyDescent="0.25">
      <c r="A551" s="754" t="s">
        <v>1146</v>
      </c>
      <c r="B551" s="754"/>
      <c r="C551" s="748" t="s">
        <v>1147</v>
      </c>
      <c r="D551" s="766"/>
      <c r="E551" s="1173"/>
      <c r="F551" s="1174"/>
      <c r="G551" s="1174"/>
      <c r="H551" s="1175"/>
      <c r="I551" s="753">
        <f t="shared" si="11"/>
        <v>0</v>
      </c>
    </row>
    <row r="552" spans="1:9" hidden="1" x14ac:dyDescent="0.25">
      <c r="A552" s="754" t="s">
        <v>1148</v>
      </c>
      <c r="B552" s="754"/>
      <c r="C552" s="748" t="s">
        <v>1149</v>
      </c>
      <c r="D552" s="766"/>
      <c r="E552" s="1173"/>
      <c r="F552" s="1174"/>
      <c r="G552" s="1174"/>
      <c r="H552" s="1175"/>
      <c r="I552" s="753">
        <f t="shared" si="11"/>
        <v>0</v>
      </c>
    </row>
    <row r="553" spans="1:9" hidden="1" x14ac:dyDescent="0.25">
      <c r="A553" s="754" t="s">
        <v>1150</v>
      </c>
      <c r="B553" s="754"/>
      <c r="C553" s="748" t="s">
        <v>1151</v>
      </c>
      <c r="D553" s="766"/>
      <c r="E553" s="1173"/>
      <c r="F553" s="1174"/>
      <c r="G553" s="1174"/>
      <c r="H553" s="1175"/>
      <c r="I553" s="753">
        <f t="shared" si="11"/>
        <v>0</v>
      </c>
    </row>
    <row r="554" spans="1:9" hidden="1" x14ac:dyDescent="0.25">
      <c r="A554" s="754" t="s">
        <v>1152</v>
      </c>
      <c r="B554" s="754"/>
      <c r="C554" s="748" t="s">
        <v>1153</v>
      </c>
      <c r="D554" s="766"/>
      <c r="E554" s="1173"/>
      <c r="F554" s="1174"/>
      <c r="G554" s="1174"/>
      <c r="H554" s="1175"/>
      <c r="I554" s="753">
        <f t="shared" si="11"/>
        <v>0</v>
      </c>
    </row>
    <row r="555" spans="1:9" hidden="1" x14ac:dyDescent="0.25">
      <c r="A555" s="754" t="s">
        <v>1154</v>
      </c>
      <c r="B555" s="754"/>
      <c r="C555" s="748" t="s">
        <v>1155</v>
      </c>
      <c r="D555" s="766"/>
      <c r="E555" s="1173"/>
      <c r="F555" s="1174"/>
      <c r="G555" s="1174"/>
      <c r="H555" s="1175"/>
      <c r="I555" s="753">
        <f t="shared" si="11"/>
        <v>0</v>
      </c>
    </row>
    <row r="556" spans="1:9" hidden="1" x14ac:dyDescent="0.25">
      <c r="A556" s="754" t="s">
        <v>1156</v>
      </c>
      <c r="B556" s="754"/>
      <c r="C556" s="748" t="s">
        <v>1157</v>
      </c>
      <c r="D556" s="766"/>
      <c r="E556" s="1173"/>
      <c r="F556" s="1174"/>
      <c r="G556" s="1174"/>
      <c r="H556" s="1175"/>
      <c r="I556" s="753">
        <f t="shared" si="11"/>
        <v>0</v>
      </c>
    </row>
    <row r="557" spans="1:9" ht="18.75" hidden="1" customHeight="1" x14ac:dyDescent="0.25">
      <c r="A557" s="754" t="s">
        <v>1158</v>
      </c>
      <c r="B557" s="754"/>
      <c r="C557" s="748" t="s">
        <v>1159</v>
      </c>
      <c r="D557" s="766"/>
      <c r="E557" s="1173"/>
      <c r="F557" s="1174"/>
      <c r="G557" s="1174"/>
      <c r="H557" s="1175"/>
      <c r="I557" s="753">
        <f t="shared" si="11"/>
        <v>0</v>
      </c>
    </row>
    <row r="558" spans="1:9" hidden="1" x14ac:dyDescent="0.25">
      <c r="A558" s="754" t="s">
        <v>1160</v>
      </c>
      <c r="B558" s="754"/>
      <c r="C558" s="748" t="s">
        <v>1161</v>
      </c>
      <c r="D558" s="766"/>
      <c r="E558" s="1173"/>
      <c r="F558" s="1174"/>
      <c r="G558" s="1174"/>
      <c r="H558" s="1175"/>
      <c r="I558" s="753">
        <f t="shared" si="11"/>
        <v>0</v>
      </c>
    </row>
    <row r="559" spans="1:9" hidden="1" x14ac:dyDescent="0.25">
      <c r="A559" s="754" t="s">
        <v>1162</v>
      </c>
      <c r="B559" s="754"/>
      <c r="C559" s="748" t="s">
        <v>1163</v>
      </c>
      <c r="D559" s="766"/>
      <c r="E559" s="1173"/>
      <c r="F559" s="1174"/>
      <c r="G559" s="1174"/>
      <c r="H559" s="1175"/>
      <c r="I559" s="753">
        <f t="shared" si="11"/>
        <v>0</v>
      </c>
    </row>
    <row r="560" spans="1:9" hidden="1" x14ac:dyDescent="0.25">
      <c r="A560" s="754" t="s">
        <v>1164</v>
      </c>
      <c r="B560" s="754"/>
      <c r="C560" s="748" t="s">
        <v>1165</v>
      </c>
      <c r="D560" s="766"/>
      <c r="E560" s="1173"/>
      <c r="F560" s="1174"/>
      <c r="G560" s="1174"/>
      <c r="H560" s="1175"/>
      <c r="I560" s="753">
        <f t="shared" si="11"/>
        <v>0</v>
      </c>
    </row>
    <row r="561" spans="1:11" hidden="1" x14ac:dyDescent="0.25">
      <c r="A561" s="754" t="s">
        <v>1166</v>
      </c>
      <c r="B561" s="754"/>
      <c r="C561" s="748" t="s">
        <v>1167</v>
      </c>
      <c r="D561" s="766"/>
      <c r="E561" s="1173"/>
      <c r="F561" s="1174"/>
      <c r="G561" s="1174"/>
      <c r="H561" s="1175"/>
      <c r="I561" s="753">
        <f t="shared" si="11"/>
        <v>0</v>
      </c>
    </row>
    <row r="562" spans="1:11" ht="18.75" x14ac:dyDescent="0.25">
      <c r="A562" s="805"/>
      <c r="B562" s="805"/>
      <c r="C562" s="871" t="s">
        <v>170</v>
      </c>
      <c r="D562" s="276">
        <v>26243800</v>
      </c>
      <c r="E562" s="1173"/>
      <c r="F562" s="1174"/>
      <c r="G562" s="1174"/>
      <c r="H562" s="1175"/>
      <c r="I562" s="753">
        <f t="shared" si="11"/>
        <v>26243800</v>
      </c>
    </row>
    <row r="563" spans="1:11" ht="82.9" customHeight="1" x14ac:dyDescent="0.25">
      <c r="A563" s="1184" t="s">
        <v>580</v>
      </c>
      <c r="B563" s="1187">
        <v>9770</v>
      </c>
      <c r="C563" s="1190" t="s">
        <v>310</v>
      </c>
      <c r="D563" s="879">
        <f>SUM(D567:D633)</f>
        <v>8500000</v>
      </c>
      <c r="E563" s="1176" t="s">
        <v>1173</v>
      </c>
      <c r="F563" s="1176"/>
      <c r="G563" s="1176" t="s">
        <v>805</v>
      </c>
      <c r="H563" s="1176"/>
      <c r="I563" s="753">
        <f t="shared" si="11"/>
        <v>8500000</v>
      </c>
      <c r="K563" s="850" t="b">
        <f>D563=дод3!E141</f>
        <v>1</v>
      </c>
    </row>
    <row r="564" spans="1:11" ht="18.75" x14ac:dyDescent="0.25">
      <c r="A564" s="1185"/>
      <c r="B564" s="1188"/>
      <c r="C564" s="1191"/>
      <c r="D564" s="866"/>
      <c r="E564" s="1284">
        <f>SUM(E567:F633)</f>
        <v>7000000</v>
      </c>
      <c r="F564" s="1285"/>
      <c r="G564" s="1284">
        <f>SUM(G567:H633)</f>
        <v>1500000</v>
      </c>
      <c r="H564" s="1285"/>
      <c r="I564" s="753">
        <f t="shared" si="11"/>
        <v>8500000</v>
      </c>
    </row>
    <row r="565" spans="1:11" ht="5.45" hidden="1" customHeight="1" x14ac:dyDescent="0.25">
      <c r="A565" s="1185"/>
      <c r="B565" s="1188"/>
      <c r="C565" s="1191"/>
      <c r="D565" s="866"/>
      <c r="E565" s="1286"/>
      <c r="F565" s="1287"/>
      <c r="G565" s="1286"/>
      <c r="H565" s="1287"/>
      <c r="I565" s="753">
        <f t="shared" si="11"/>
        <v>0</v>
      </c>
    </row>
    <row r="566" spans="1:11" ht="18.75" hidden="1" x14ac:dyDescent="0.25">
      <c r="A566" s="1186"/>
      <c r="B566" s="1189"/>
      <c r="C566" s="1192"/>
      <c r="D566" s="867"/>
      <c r="E566" s="1288"/>
      <c r="F566" s="1289"/>
      <c r="G566" s="1288"/>
      <c r="H566" s="1289"/>
      <c r="I566" s="753">
        <f t="shared" si="11"/>
        <v>0</v>
      </c>
    </row>
    <row r="567" spans="1:11" x14ac:dyDescent="0.25">
      <c r="A567" s="754" t="s">
        <v>531</v>
      </c>
      <c r="B567" s="754"/>
      <c r="C567" s="748" t="s">
        <v>1078</v>
      </c>
      <c r="D567" s="876">
        <f>SUM(E567:H567)</f>
        <v>1700</v>
      </c>
      <c r="E567" s="1172">
        <v>1700</v>
      </c>
      <c r="F567" s="1172"/>
      <c r="G567" s="1172"/>
      <c r="H567" s="1172"/>
      <c r="I567" s="753">
        <f t="shared" si="11"/>
        <v>3400</v>
      </c>
    </row>
    <row r="568" spans="1:11" x14ac:dyDescent="0.25">
      <c r="A568" s="754" t="s">
        <v>532</v>
      </c>
      <c r="B568" s="754"/>
      <c r="C568" s="748" t="s">
        <v>1087</v>
      </c>
      <c r="D568" s="876">
        <f t="shared" ref="D568:D631" si="12">SUM(E568:H568)</f>
        <v>1700</v>
      </c>
      <c r="E568" s="1171">
        <v>1700</v>
      </c>
      <c r="F568" s="1169"/>
      <c r="G568" s="1168"/>
      <c r="H568" s="1169"/>
      <c r="I568" s="753">
        <f t="shared" si="11"/>
        <v>3400</v>
      </c>
    </row>
    <row r="569" spans="1:11" x14ac:dyDescent="0.25">
      <c r="A569" s="754" t="s">
        <v>533</v>
      </c>
      <c r="B569" s="754"/>
      <c r="C569" s="748" t="s">
        <v>1088</v>
      </c>
      <c r="D569" s="876">
        <f t="shared" si="12"/>
        <v>900</v>
      </c>
      <c r="E569" s="1171">
        <v>900</v>
      </c>
      <c r="F569" s="1169"/>
      <c r="G569" s="1168"/>
      <c r="H569" s="1169"/>
      <c r="I569" s="753">
        <f t="shared" si="11"/>
        <v>1800</v>
      </c>
    </row>
    <row r="570" spans="1:11" x14ac:dyDescent="0.25">
      <c r="A570" s="754" t="s">
        <v>534</v>
      </c>
      <c r="B570" s="754"/>
      <c r="C570" s="748" t="s">
        <v>1089</v>
      </c>
      <c r="D570" s="876">
        <f t="shared" si="12"/>
        <v>47160</v>
      </c>
      <c r="E570" s="1171">
        <v>24900</v>
      </c>
      <c r="F570" s="1169"/>
      <c r="G570" s="1168">
        <v>22260</v>
      </c>
      <c r="H570" s="1169"/>
      <c r="I570" s="753">
        <f t="shared" si="11"/>
        <v>94320</v>
      </c>
    </row>
    <row r="571" spans="1:11" x14ac:dyDescent="0.25">
      <c r="A571" s="754" t="s">
        <v>535</v>
      </c>
      <c r="B571" s="754"/>
      <c r="C571" s="748" t="s">
        <v>1090</v>
      </c>
      <c r="D571" s="876">
        <f t="shared" si="12"/>
        <v>262650</v>
      </c>
      <c r="E571" s="1171">
        <v>207000</v>
      </c>
      <c r="F571" s="1169"/>
      <c r="G571" s="1168">
        <v>55650</v>
      </c>
      <c r="H571" s="1169"/>
      <c r="I571" s="753">
        <f t="shared" si="11"/>
        <v>525300</v>
      </c>
    </row>
    <row r="572" spans="1:11" x14ac:dyDescent="0.25">
      <c r="A572" s="754" t="s">
        <v>536</v>
      </c>
      <c r="B572" s="754"/>
      <c r="C572" s="748" t="s">
        <v>1091</v>
      </c>
      <c r="D572" s="876">
        <f t="shared" si="12"/>
        <v>5800</v>
      </c>
      <c r="E572" s="1171">
        <v>5800</v>
      </c>
      <c r="F572" s="1169"/>
      <c r="G572" s="1168"/>
      <c r="H572" s="1169"/>
      <c r="I572" s="753">
        <f t="shared" si="11"/>
        <v>11600</v>
      </c>
    </row>
    <row r="573" spans="1:11" x14ac:dyDescent="0.25">
      <c r="A573" s="754" t="s">
        <v>537</v>
      </c>
      <c r="B573" s="754"/>
      <c r="C573" s="748" t="s">
        <v>1092</v>
      </c>
      <c r="D573" s="876">
        <f t="shared" si="12"/>
        <v>11500</v>
      </c>
      <c r="E573" s="1171">
        <v>11500</v>
      </c>
      <c r="F573" s="1169"/>
      <c r="G573" s="1168"/>
      <c r="H573" s="1169"/>
      <c r="I573" s="753">
        <f t="shared" si="11"/>
        <v>23000</v>
      </c>
    </row>
    <row r="574" spans="1:11" x14ac:dyDescent="0.25">
      <c r="A574" s="754" t="s">
        <v>538</v>
      </c>
      <c r="B574" s="754"/>
      <c r="C574" s="748" t="s">
        <v>1093</v>
      </c>
      <c r="D574" s="876">
        <f t="shared" si="12"/>
        <v>5200</v>
      </c>
      <c r="E574" s="1171">
        <v>5200</v>
      </c>
      <c r="F574" s="1169"/>
      <c r="G574" s="1168"/>
      <c r="H574" s="1169"/>
      <c r="I574" s="753">
        <f t="shared" si="11"/>
        <v>10400</v>
      </c>
    </row>
    <row r="575" spans="1:11" x14ac:dyDescent="0.25">
      <c r="A575" s="754" t="s">
        <v>539</v>
      </c>
      <c r="B575" s="754"/>
      <c r="C575" s="748" t="s">
        <v>1094</v>
      </c>
      <c r="D575" s="876">
        <f t="shared" si="12"/>
        <v>2200</v>
      </c>
      <c r="E575" s="1171">
        <v>2200</v>
      </c>
      <c r="F575" s="1169"/>
      <c r="G575" s="1168"/>
      <c r="H575" s="1169"/>
      <c r="I575" s="753">
        <f t="shared" si="11"/>
        <v>4400</v>
      </c>
    </row>
    <row r="576" spans="1:11" x14ac:dyDescent="0.25">
      <c r="A576" s="754" t="s">
        <v>540</v>
      </c>
      <c r="B576" s="754"/>
      <c r="C576" s="748" t="s">
        <v>1095</v>
      </c>
      <c r="D576" s="876">
        <f t="shared" si="12"/>
        <v>13000</v>
      </c>
      <c r="E576" s="1171">
        <v>13000</v>
      </c>
      <c r="F576" s="1169"/>
      <c r="G576" s="1168"/>
      <c r="H576" s="1169"/>
      <c r="I576" s="753">
        <f t="shared" si="11"/>
        <v>26000</v>
      </c>
    </row>
    <row r="577" spans="1:9" x14ac:dyDescent="0.25">
      <c r="A577" s="754" t="s">
        <v>541</v>
      </c>
      <c r="B577" s="754"/>
      <c r="C577" s="748" t="s">
        <v>1096</v>
      </c>
      <c r="D577" s="876">
        <f t="shared" si="12"/>
        <v>14600</v>
      </c>
      <c r="E577" s="1171">
        <v>14600</v>
      </c>
      <c r="F577" s="1169"/>
      <c r="G577" s="1168"/>
      <c r="H577" s="1169"/>
      <c r="I577" s="753">
        <f t="shared" si="11"/>
        <v>29200</v>
      </c>
    </row>
    <row r="578" spans="1:9" x14ac:dyDescent="0.25">
      <c r="A578" s="754" t="s">
        <v>542</v>
      </c>
      <c r="B578" s="754"/>
      <c r="C578" s="748" t="s">
        <v>1097</v>
      </c>
      <c r="D578" s="876">
        <f t="shared" si="12"/>
        <v>18600</v>
      </c>
      <c r="E578" s="1171">
        <v>18600</v>
      </c>
      <c r="F578" s="1169"/>
      <c r="G578" s="1168"/>
      <c r="H578" s="1169"/>
      <c r="I578" s="753">
        <f t="shared" si="11"/>
        <v>37200</v>
      </c>
    </row>
    <row r="579" spans="1:9" x14ac:dyDescent="0.25">
      <c r="A579" s="754" t="s">
        <v>543</v>
      </c>
      <c r="B579" s="754"/>
      <c r="C579" s="748" t="s">
        <v>1098</v>
      </c>
      <c r="D579" s="876">
        <f t="shared" si="12"/>
        <v>1184700</v>
      </c>
      <c r="E579" s="1171">
        <v>850800</v>
      </c>
      <c r="F579" s="1169"/>
      <c r="G579" s="1168">
        <v>333900</v>
      </c>
      <c r="H579" s="1169"/>
      <c r="I579" s="753">
        <f t="shared" si="11"/>
        <v>2369400</v>
      </c>
    </row>
    <row r="580" spans="1:9" x14ac:dyDescent="0.25">
      <c r="A580" s="754" t="s">
        <v>544</v>
      </c>
      <c r="B580" s="754"/>
      <c r="C580" s="748" t="s">
        <v>1099</v>
      </c>
      <c r="D580" s="876">
        <f t="shared" si="12"/>
        <v>144560</v>
      </c>
      <c r="E580" s="1171">
        <v>122300</v>
      </c>
      <c r="F580" s="1169"/>
      <c r="G580" s="1168">
        <v>22260</v>
      </c>
      <c r="H580" s="1169"/>
      <c r="I580" s="753">
        <f t="shared" si="11"/>
        <v>289120</v>
      </c>
    </row>
    <row r="581" spans="1:9" x14ac:dyDescent="0.25">
      <c r="A581" s="754" t="s">
        <v>545</v>
      </c>
      <c r="B581" s="754"/>
      <c r="C581" s="748" t="s">
        <v>1100</v>
      </c>
      <c r="D581" s="876">
        <f t="shared" si="12"/>
        <v>103390</v>
      </c>
      <c r="E581" s="1171">
        <v>70000</v>
      </c>
      <c r="F581" s="1169"/>
      <c r="G581" s="1168">
        <v>33390</v>
      </c>
      <c r="H581" s="1169"/>
      <c r="I581" s="753">
        <f t="shared" si="11"/>
        <v>206780</v>
      </c>
    </row>
    <row r="582" spans="1:9" x14ac:dyDescent="0.25">
      <c r="A582" s="754" t="s">
        <v>546</v>
      </c>
      <c r="B582" s="754"/>
      <c r="C582" s="748" t="s">
        <v>1101</v>
      </c>
      <c r="D582" s="876">
        <f t="shared" si="12"/>
        <v>4700</v>
      </c>
      <c r="E582" s="1171">
        <v>4700</v>
      </c>
      <c r="F582" s="1169"/>
      <c r="G582" s="1168"/>
      <c r="H582" s="1169"/>
      <c r="I582" s="753">
        <f t="shared" si="11"/>
        <v>9400</v>
      </c>
    </row>
    <row r="583" spans="1:9" x14ac:dyDescent="0.25">
      <c r="A583" s="754" t="s">
        <v>547</v>
      </c>
      <c r="B583" s="754"/>
      <c r="C583" s="748" t="s">
        <v>1102</v>
      </c>
      <c r="D583" s="876">
        <f t="shared" si="12"/>
        <v>661160</v>
      </c>
      <c r="E583" s="1171">
        <v>527600</v>
      </c>
      <c r="F583" s="1169"/>
      <c r="G583" s="1168">
        <v>133560</v>
      </c>
      <c r="H583" s="1169"/>
      <c r="I583" s="753">
        <f t="shared" si="11"/>
        <v>1322320</v>
      </c>
    </row>
    <row r="584" spans="1:9" x14ac:dyDescent="0.25">
      <c r="A584" s="754" t="s">
        <v>548</v>
      </c>
      <c r="B584" s="754"/>
      <c r="C584" s="748" t="s">
        <v>1103</v>
      </c>
      <c r="D584" s="876">
        <f t="shared" si="12"/>
        <v>2000</v>
      </c>
      <c r="E584" s="1171">
        <v>2000</v>
      </c>
      <c r="F584" s="1169"/>
      <c r="G584" s="1168"/>
      <c r="H584" s="1169"/>
      <c r="I584" s="753">
        <f t="shared" ref="I584:I647" si="13">SUM(D584:H584)</f>
        <v>4000</v>
      </c>
    </row>
    <row r="585" spans="1:9" x14ac:dyDescent="0.25">
      <c r="A585" s="754" t="s">
        <v>549</v>
      </c>
      <c r="B585" s="754"/>
      <c r="C585" s="748" t="s">
        <v>1104</v>
      </c>
      <c r="D585" s="876">
        <f t="shared" si="12"/>
        <v>11800</v>
      </c>
      <c r="E585" s="1171">
        <v>11800</v>
      </c>
      <c r="F585" s="1169"/>
      <c r="G585" s="1168"/>
      <c r="H585" s="1169"/>
      <c r="I585" s="753">
        <f t="shared" si="13"/>
        <v>23600</v>
      </c>
    </row>
    <row r="586" spans="1:9" x14ac:dyDescent="0.25">
      <c r="A586" s="754" t="s">
        <v>550</v>
      </c>
      <c r="B586" s="754"/>
      <c r="C586" s="748" t="s">
        <v>1105</v>
      </c>
      <c r="D586" s="876">
        <f t="shared" si="12"/>
        <v>10200</v>
      </c>
      <c r="E586" s="1171">
        <v>10200</v>
      </c>
      <c r="F586" s="1169"/>
      <c r="G586" s="1168"/>
      <c r="H586" s="1169"/>
      <c r="I586" s="753">
        <f t="shared" si="13"/>
        <v>20400</v>
      </c>
    </row>
    <row r="587" spans="1:9" x14ac:dyDescent="0.25">
      <c r="A587" s="754" t="s">
        <v>551</v>
      </c>
      <c r="B587" s="754"/>
      <c r="C587" s="748" t="s">
        <v>1106</v>
      </c>
      <c r="D587" s="876">
        <f t="shared" si="12"/>
        <v>30330</v>
      </c>
      <c r="E587" s="1171">
        <v>19200</v>
      </c>
      <c r="F587" s="1169"/>
      <c r="G587" s="1168">
        <v>11130</v>
      </c>
      <c r="H587" s="1169"/>
      <c r="I587" s="753">
        <f t="shared" si="13"/>
        <v>60660</v>
      </c>
    </row>
    <row r="588" spans="1:9" x14ac:dyDescent="0.25">
      <c r="A588" s="754" t="s">
        <v>552</v>
      </c>
      <c r="B588" s="754"/>
      <c r="C588" s="748" t="s">
        <v>1107</v>
      </c>
      <c r="D588" s="876">
        <f t="shared" si="12"/>
        <v>2000</v>
      </c>
      <c r="E588" s="1171">
        <v>2000</v>
      </c>
      <c r="F588" s="1169"/>
      <c r="G588" s="1168"/>
      <c r="H588" s="1169"/>
      <c r="I588" s="753">
        <f t="shared" si="13"/>
        <v>4000</v>
      </c>
    </row>
    <row r="589" spans="1:9" x14ac:dyDescent="0.25">
      <c r="A589" s="754" t="s">
        <v>553</v>
      </c>
      <c r="B589" s="754"/>
      <c r="C589" s="748" t="s">
        <v>1108</v>
      </c>
      <c r="D589" s="876">
        <f t="shared" si="12"/>
        <v>142390</v>
      </c>
      <c r="E589" s="1171">
        <v>109000</v>
      </c>
      <c r="F589" s="1169"/>
      <c r="G589" s="1168">
        <v>33390</v>
      </c>
      <c r="H589" s="1169"/>
      <c r="I589" s="753">
        <f t="shared" si="13"/>
        <v>284780</v>
      </c>
    </row>
    <row r="590" spans="1:9" x14ac:dyDescent="0.25">
      <c r="A590" s="754" t="s">
        <v>554</v>
      </c>
      <c r="B590" s="754"/>
      <c r="C590" s="748" t="s">
        <v>1109</v>
      </c>
      <c r="D590" s="876">
        <f t="shared" si="12"/>
        <v>227920</v>
      </c>
      <c r="E590" s="1171">
        <v>183400</v>
      </c>
      <c r="F590" s="1169"/>
      <c r="G590" s="1168">
        <v>44520</v>
      </c>
      <c r="H590" s="1169"/>
      <c r="I590" s="753">
        <f t="shared" si="13"/>
        <v>455840</v>
      </c>
    </row>
    <row r="591" spans="1:9" x14ac:dyDescent="0.25">
      <c r="A591" s="754" t="s">
        <v>555</v>
      </c>
      <c r="B591" s="754"/>
      <c r="C591" s="748" t="s">
        <v>1110</v>
      </c>
      <c r="D591" s="876">
        <f t="shared" si="12"/>
        <v>26900</v>
      </c>
      <c r="E591" s="1171">
        <v>26900</v>
      </c>
      <c r="F591" s="1169"/>
      <c r="G591" s="1168"/>
      <c r="H591" s="1169"/>
      <c r="I591" s="753">
        <f t="shared" si="13"/>
        <v>53800</v>
      </c>
    </row>
    <row r="592" spans="1:9" x14ac:dyDescent="0.25">
      <c r="A592" s="754" t="s">
        <v>556</v>
      </c>
      <c r="B592" s="754"/>
      <c r="C592" s="748" t="s">
        <v>1111</v>
      </c>
      <c r="D592" s="876">
        <f t="shared" si="12"/>
        <v>9900</v>
      </c>
      <c r="E592" s="1171">
        <v>9900</v>
      </c>
      <c r="F592" s="1169"/>
      <c r="G592" s="1168"/>
      <c r="H592" s="1169"/>
      <c r="I592" s="753">
        <f t="shared" si="13"/>
        <v>19800</v>
      </c>
    </row>
    <row r="593" spans="1:9" x14ac:dyDescent="0.25">
      <c r="A593" s="754" t="s">
        <v>557</v>
      </c>
      <c r="B593" s="754"/>
      <c r="C593" s="748" t="s">
        <v>1112</v>
      </c>
      <c r="D593" s="876">
        <f t="shared" si="12"/>
        <v>2000</v>
      </c>
      <c r="E593" s="1171">
        <v>2000</v>
      </c>
      <c r="F593" s="1169"/>
      <c r="G593" s="1168"/>
      <c r="H593" s="1169"/>
      <c r="I593" s="753">
        <f t="shared" si="13"/>
        <v>4000</v>
      </c>
    </row>
    <row r="594" spans="1:9" x14ac:dyDescent="0.25">
      <c r="A594" s="754" t="s">
        <v>558</v>
      </c>
      <c r="B594" s="754"/>
      <c r="C594" s="748" t="s">
        <v>1113</v>
      </c>
      <c r="D594" s="876">
        <f t="shared" si="12"/>
        <v>700</v>
      </c>
      <c r="E594" s="1171">
        <v>700</v>
      </c>
      <c r="F594" s="1169"/>
      <c r="G594" s="1168"/>
      <c r="H594" s="1169"/>
      <c r="I594" s="753">
        <f t="shared" si="13"/>
        <v>1400</v>
      </c>
    </row>
    <row r="595" spans="1:9" x14ac:dyDescent="0.25">
      <c r="A595" s="754" t="s">
        <v>559</v>
      </c>
      <c r="B595" s="754"/>
      <c r="C595" s="748" t="s">
        <v>1114</v>
      </c>
      <c r="D595" s="876">
        <f t="shared" si="12"/>
        <v>18100</v>
      </c>
      <c r="E595" s="1171">
        <v>18100</v>
      </c>
      <c r="F595" s="1169"/>
      <c r="G595" s="1168"/>
      <c r="H595" s="1169"/>
      <c r="I595" s="753">
        <f t="shared" si="13"/>
        <v>36200</v>
      </c>
    </row>
    <row r="596" spans="1:9" x14ac:dyDescent="0.25">
      <c r="A596" s="754" t="s">
        <v>560</v>
      </c>
      <c r="B596" s="754"/>
      <c r="C596" s="748" t="s">
        <v>1115</v>
      </c>
      <c r="D596" s="876">
        <f t="shared" si="12"/>
        <v>79960</v>
      </c>
      <c r="E596" s="1171">
        <v>57700</v>
      </c>
      <c r="F596" s="1169"/>
      <c r="G596" s="1168">
        <v>22260</v>
      </c>
      <c r="H596" s="1169"/>
      <c r="I596" s="753">
        <f t="shared" si="13"/>
        <v>159920</v>
      </c>
    </row>
    <row r="597" spans="1:9" x14ac:dyDescent="0.25">
      <c r="A597" s="754" t="s">
        <v>561</v>
      </c>
      <c r="B597" s="754"/>
      <c r="C597" s="748" t="s">
        <v>1116</v>
      </c>
      <c r="D597" s="876">
        <f t="shared" si="12"/>
        <v>63130</v>
      </c>
      <c r="E597" s="1171">
        <v>52000</v>
      </c>
      <c r="F597" s="1169"/>
      <c r="G597" s="1168">
        <v>11130</v>
      </c>
      <c r="H597" s="1169"/>
      <c r="I597" s="753">
        <f t="shared" si="13"/>
        <v>126260</v>
      </c>
    </row>
    <row r="598" spans="1:9" x14ac:dyDescent="0.25">
      <c r="A598" s="754" t="s">
        <v>562</v>
      </c>
      <c r="B598" s="754"/>
      <c r="C598" s="748" t="s">
        <v>1117</v>
      </c>
      <c r="D598" s="876">
        <f t="shared" si="12"/>
        <v>264480</v>
      </c>
      <c r="E598" s="1171">
        <v>197700</v>
      </c>
      <c r="F598" s="1169"/>
      <c r="G598" s="1168">
        <v>66780</v>
      </c>
      <c r="H598" s="1169"/>
      <c r="I598" s="753">
        <f t="shared" si="13"/>
        <v>528960</v>
      </c>
    </row>
    <row r="599" spans="1:9" x14ac:dyDescent="0.25">
      <c r="A599" s="754" t="s">
        <v>563</v>
      </c>
      <c r="B599" s="754"/>
      <c r="C599" s="748" t="s">
        <v>1118</v>
      </c>
      <c r="D599" s="876">
        <f t="shared" si="12"/>
        <v>10200</v>
      </c>
      <c r="E599" s="1171">
        <v>10200</v>
      </c>
      <c r="F599" s="1169"/>
      <c r="G599" s="1168"/>
      <c r="H599" s="1169"/>
      <c r="I599" s="753">
        <f t="shared" si="13"/>
        <v>20400</v>
      </c>
    </row>
    <row r="600" spans="1:9" x14ac:dyDescent="0.25">
      <c r="A600" s="754" t="s">
        <v>564</v>
      </c>
      <c r="B600" s="754"/>
      <c r="C600" s="748" t="s">
        <v>1119</v>
      </c>
      <c r="D600" s="876">
        <f t="shared" si="12"/>
        <v>5200</v>
      </c>
      <c r="E600" s="1171">
        <v>5200</v>
      </c>
      <c r="F600" s="1169"/>
      <c r="G600" s="1168"/>
      <c r="H600" s="1169"/>
      <c r="I600" s="753">
        <f t="shared" si="13"/>
        <v>10400</v>
      </c>
    </row>
    <row r="601" spans="1:9" x14ac:dyDescent="0.25">
      <c r="A601" s="754" t="s">
        <v>565</v>
      </c>
      <c r="B601" s="754"/>
      <c r="C601" s="748" t="s">
        <v>1120</v>
      </c>
      <c r="D601" s="876">
        <f t="shared" si="12"/>
        <v>5700</v>
      </c>
      <c r="E601" s="1171">
        <v>5700</v>
      </c>
      <c r="F601" s="1169"/>
      <c r="G601" s="1168"/>
      <c r="H601" s="1169"/>
      <c r="I601" s="753">
        <f t="shared" si="13"/>
        <v>11400</v>
      </c>
    </row>
    <row r="602" spans="1:9" x14ac:dyDescent="0.25">
      <c r="A602" s="754" t="s">
        <v>566</v>
      </c>
      <c r="B602" s="754"/>
      <c r="C602" s="748" t="s">
        <v>1121</v>
      </c>
      <c r="D602" s="876">
        <f t="shared" si="12"/>
        <v>405910</v>
      </c>
      <c r="E602" s="1171">
        <v>328000</v>
      </c>
      <c r="F602" s="1169"/>
      <c r="G602" s="1168">
        <v>77910</v>
      </c>
      <c r="H602" s="1169"/>
      <c r="I602" s="753">
        <f t="shared" si="13"/>
        <v>811820</v>
      </c>
    </row>
    <row r="603" spans="1:9" x14ac:dyDescent="0.25">
      <c r="A603" s="754" t="s">
        <v>567</v>
      </c>
      <c r="B603" s="754"/>
      <c r="C603" s="748" t="s">
        <v>1122</v>
      </c>
      <c r="D603" s="876">
        <f t="shared" si="12"/>
        <v>1156090</v>
      </c>
      <c r="E603" s="1171">
        <v>900100</v>
      </c>
      <c r="F603" s="1169"/>
      <c r="G603" s="1168">
        <v>255990</v>
      </c>
      <c r="H603" s="1169"/>
      <c r="I603" s="753">
        <f t="shared" si="13"/>
        <v>2312180</v>
      </c>
    </row>
    <row r="604" spans="1:9" x14ac:dyDescent="0.25">
      <c r="A604" s="754" t="s">
        <v>568</v>
      </c>
      <c r="B604" s="754"/>
      <c r="C604" s="748" t="s">
        <v>1123</v>
      </c>
      <c r="D604" s="876">
        <f t="shared" si="12"/>
        <v>2000</v>
      </c>
      <c r="E604" s="1171">
        <v>2000</v>
      </c>
      <c r="F604" s="1169"/>
      <c r="G604" s="1168"/>
      <c r="H604" s="1169"/>
      <c r="I604" s="753">
        <f t="shared" si="13"/>
        <v>4000</v>
      </c>
    </row>
    <row r="605" spans="1:9" x14ac:dyDescent="0.25">
      <c r="A605" s="754" t="s">
        <v>569</v>
      </c>
      <c r="B605" s="754"/>
      <c r="C605" s="748" t="s">
        <v>1124</v>
      </c>
      <c r="D605" s="876">
        <f t="shared" si="12"/>
        <v>3400</v>
      </c>
      <c r="E605" s="1171">
        <v>3400</v>
      </c>
      <c r="F605" s="1169"/>
      <c r="G605" s="1168"/>
      <c r="H605" s="1169"/>
      <c r="I605" s="753">
        <f t="shared" si="13"/>
        <v>6800</v>
      </c>
    </row>
    <row r="606" spans="1:9" x14ac:dyDescent="0.25">
      <c r="A606" s="754" t="s">
        <v>570</v>
      </c>
      <c r="B606" s="754"/>
      <c r="C606" s="748" t="s">
        <v>1125</v>
      </c>
      <c r="D606" s="876">
        <f t="shared" si="12"/>
        <v>24000</v>
      </c>
      <c r="E606" s="1171">
        <v>24000</v>
      </c>
      <c r="F606" s="1169"/>
      <c r="G606" s="1168"/>
      <c r="H606" s="1169"/>
      <c r="I606" s="753">
        <f t="shared" si="13"/>
        <v>48000</v>
      </c>
    </row>
    <row r="607" spans="1:9" x14ac:dyDescent="0.25">
      <c r="A607" s="754" t="s">
        <v>571</v>
      </c>
      <c r="B607" s="754"/>
      <c r="C607" s="748" t="s">
        <v>1126</v>
      </c>
      <c r="D607" s="876">
        <f t="shared" si="12"/>
        <v>5500</v>
      </c>
      <c r="E607" s="1171">
        <v>5500</v>
      </c>
      <c r="F607" s="1169"/>
      <c r="G607" s="1168"/>
      <c r="H607" s="1169"/>
      <c r="I607" s="753">
        <f t="shared" si="13"/>
        <v>11000</v>
      </c>
    </row>
    <row r="608" spans="1:9" x14ac:dyDescent="0.25">
      <c r="A608" s="754" t="s">
        <v>572</v>
      </c>
      <c r="B608" s="754"/>
      <c r="C608" s="748" t="s">
        <v>1127</v>
      </c>
      <c r="D608" s="876">
        <f t="shared" si="12"/>
        <v>6500</v>
      </c>
      <c r="E608" s="1171">
        <v>6500</v>
      </c>
      <c r="F608" s="1169"/>
      <c r="G608" s="1168"/>
      <c r="H608" s="1169"/>
      <c r="I608" s="753">
        <f t="shared" si="13"/>
        <v>13000</v>
      </c>
    </row>
    <row r="609" spans="1:9" x14ac:dyDescent="0.25">
      <c r="A609" s="754" t="s">
        <v>781</v>
      </c>
      <c r="B609" s="754"/>
      <c r="C609" s="748" t="s">
        <v>1128</v>
      </c>
      <c r="D609" s="876">
        <f t="shared" si="12"/>
        <v>2200</v>
      </c>
      <c r="E609" s="1171">
        <v>2200</v>
      </c>
      <c r="F609" s="1169"/>
      <c r="G609" s="1168"/>
      <c r="H609" s="1169"/>
      <c r="I609" s="753">
        <f t="shared" si="13"/>
        <v>4400</v>
      </c>
    </row>
    <row r="610" spans="1:9" x14ac:dyDescent="0.25">
      <c r="A610" s="754" t="s">
        <v>782</v>
      </c>
      <c r="B610" s="754"/>
      <c r="C610" s="748" t="s">
        <v>1129</v>
      </c>
      <c r="D610" s="876">
        <f t="shared" si="12"/>
        <v>4500</v>
      </c>
      <c r="E610" s="1171">
        <v>4500</v>
      </c>
      <c r="F610" s="1169"/>
      <c r="G610" s="1168"/>
      <c r="H610" s="1169"/>
      <c r="I610" s="753">
        <f t="shared" si="13"/>
        <v>9000</v>
      </c>
    </row>
    <row r="611" spans="1:9" x14ac:dyDescent="0.25">
      <c r="A611" s="754" t="s">
        <v>783</v>
      </c>
      <c r="B611" s="754"/>
      <c r="C611" s="748" t="s">
        <v>1130</v>
      </c>
      <c r="D611" s="876">
        <f t="shared" si="12"/>
        <v>2000</v>
      </c>
      <c r="E611" s="1171">
        <v>2000</v>
      </c>
      <c r="F611" s="1169"/>
      <c r="G611" s="1168"/>
      <c r="H611" s="1169"/>
      <c r="I611" s="753">
        <f t="shared" si="13"/>
        <v>4000</v>
      </c>
    </row>
    <row r="612" spans="1:9" x14ac:dyDescent="0.25">
      <c r="A612" s="754" t="s">
        <v>784</v>
      </c>
      <c r="B612" s="754"/>
      <c r="C612" s="748" t="s">
        <v>1131</v>
      </c>
      <c r="D612" s="876">
        <f t="shared" si="12"/>
        <v>6300</v>
      </c>
      <c r="E612" s="1171">
        <v>6300</v>
      </c>
      <c r="F612" s="1169"/>
      <c r="G612" s="1168"/>
      <c r="H612" s="1169"/>
      <c r="I612" s="753">
        <f t="shared" si="13"/>
        <v>12600</v>
      </c>
    </row>
    <row r="613" spans="1:9" x14ac:dyDescent="0.25">
      <c r="A613" s="754" t="s">
        <v>785</v>
      </c>
      <c r="B613" s="754"/>
      <c r="C613" s="748" t="s">
        <v>1132</v>
      </c>
      <c r="D613" s="876">
        <f t="shared" si="12"/>
        <v>9700</v>
      </c>
      <c r="E613" s="1171">
        <v>9700</v>
      </c>
      <c r="F613" s="1169"/>
      <c r="G613" s="1168"/>
      <c r="H613" s="1169"/>
      <c r="I613" s="753">
        <f t="shared" si="13"/>
        <v>19400</v>
      </c>
    </row>
    <row r="614" spans="1:9" x14ac:dyDescent="0.25">
      <c r="A614" s="754" t="s">
        <v>786</v>
      </c>
      <c r="B614" s="754"/>
      <c r="C614" s="748" t="s">
        <v>1133</v>
      </c>
      <c r="D614" s="876">
        <f t="shared" si="12"/>
        <v>900</v>
      </c>
      <c r="E614" s="1171">
        <v>900</v>
      </c>
      <c r="F614" s="1169"/>
      <c r="G614" s="1168"/>
      <c r="H614" s="1169"/>
      <c r="I614" s="753">
        <f t="shared" si="13"/>
        <v>1800</v>
      </c>
    </row>
    <row r="615" spans="1:9" x14ac:dyDescent="0.25">
      <c r="A615" s="754" t="s">
        <v>915</v>
      </c>
      <c r="B615" s="754"/>
      <c r="C615" s="748" t="s">
        <v>1134</v>
      </c>
      <c r="D615" s="876">
        <f t="shared" si="12"/>
        <v>287120</v>
      </c>
      <c r="E615" s="1171">
        <v>242600</v>
      </c>
      <c r="F615" s="1169"/>
      <c r="G615" s="1168">
        <v>44520</v>
      </c>
      <c r="H615" s="1169"/>
      <c r="I615" s="753">
        <f t="shared" si="13"/>
        <v>574240</v>
      </c>
    </row>
    <row r="616" spans="1:9" x14ac:dyDescent="0.25">
      <c r="A616" s="754" t="s">
        <v>916</v>
      </c>
      <c r="B616" s="754"/>
      <c r="C616" s="748" t="s">
        <v>1135</v>
      </c>
      <c r="D616" s="876">
        <f t="shared" si="12"/>
        <v>41900</v>
      </c>
      <c r="E616" s="1171">
        <v>41900</v>
      </c>
      <c r="F616" s="1169"/>
      <c r="G616" s="1168"/>
      <c r="H616" s="1169"/>
      <c r="I616" s="753">
        <f t="shared" si="13"/>
        <v>83800</v>
      </c>
    </row>
    <row r="617" spans="1:9" x14ac:dyDescent="0.25">
      <c r="A617" s="754" t="s">
        <v>1136</v>
      </c>
      <c r="B617" s="754"/>
      <c r="C617" s="748" t="s">
        <v>1137</v>
      </c>
      <c r="D617" s="876">
        <f t="shared" si="12"/>
        <v>12000</v>
      </c>
      <c r="E617" s="1171">
        <v>12000</v>
      </c>
      <c r="F617" s="1169"/>
      <c r="G617" s="1168"/>
      <c r="H617" s="1169"/>
      <c r="I617" s="753">
        <f t="shared" si="13"/>
        <v>24000</v>
      </c>
    </row>
    <row r="618" spans="1:9" x14ac:dyDescent="0.25">
      <c r="A618" s="754" t="s">
        <v>1138</v>
      </c>
      <c r="B618" s="754"/>
      <c r="C618" s="748" t="s">
        <v>1139</v>
      </c>
      <c r="D618" s="876">
        <f t="shared" si="12"/>
        <v>600</v>
      </c>
      <c r="E618" s="1171">
        <v>600</v>
      </c>
      <c r="F618" s="1169"/>
      <c r="G618" s="1168"/>
      <c r="H618" s="1169"/>
      <c r="I618" s="753">
        <f t="shared" si="13"/>
        <v>1200</v>
      </c>
    </row>
    <row r="619" spans="1:9" x14ac:dyDescent="0.25">
      <c r="A619" s="754" t="s">
        <v>1140</v>
      </c>
      <c r="B619" s="754"/>
      <c r="C619" s="748" t="s">
        <v>1141</v>
      </c>
      <c r="D619" s="876">
        <f t="shared" si="12"/>
        <v>1100</v>
      </c>
      <c r="E619" s="1171">
        <v>1100</v>
      </c>
      <c r="F619" s="1169"/>
      <c r="G619" s="1168"/>
      <c r="H619" s="1169"/>
      <c r="I619" s="753">
        <f t="shared" si="13"/>
        <v>2200</v>
      </c>
    </row>
    <row r="620" spans="1:9" x14ac:dyDescent="0.25">
      <c r="A620" s="754" t="s">
        <v>1142</v>
      </c>
      <c r="B620" s="754"/>
      <c r="C620" s="748" t="s">
        <v>1143</v>
      </c>
      <c r="D620" s="876">
        <f t="shared" si="12"/>
        <v>13900</v>
      </c>
      <c r="E620" s="1171">
        <v>13900</v>
      </c>
      <c r="F620" s="1169"/>
      <c r="G620" s="1168"/>
      <c r="H620" s="1169"/>
      <c r="I620" s="753">
        <f t="shared" si="13"/>
        <v>27800</v>
      </c>
    </row>
    <row r="621" spans="1:9" x14ac:dyDescent="0.25">
      <c r="A621" s="754" t="s">
        <v>1144</v>
      </c>
      <c r="B621" s="754"/>
      <c r="C621" s="748" t="s">
        <v>1145</v>
      </c>
      <c r="D621" s="876">
        <f t="shared" si="12"/>
        <v>60730</v>
      </c>
      <c r="E621" s="1171">
        <v>49600</v>
      </c>
      <c r="F621" s="1169"/>
      <c r="G621" s="1168">
        <v>11130</v>
      </c>
      <c r="H621" s="1169"/>
      <c r="I621" s="753">
        <f t="shared" si="13"/>
        <v>121460</v>
      </c>
    </row>
    <row r="622" spans="1:9" x14ac:dyDescent="0.25">
      <c r="A622" s="754" t="s">
        <v>1146</v>
      </c>
      <c r="B622" s="754"/>
      <c r="C622" s="748" t="s">
        <v>1147</v>
      </c>
      <c r="D622" s="876">
        <f t="shared" si="12"/>
        <v>24700</v>
      </c>
      <c r="E622" s="1171">
        <v>24700</v>
      </c>
      <c r="F622" s="1169"/>
      <c r="G622" s="1168"/>
      <c r="H622" s="1169"/>
      <c r="I622" s="753">
        <f t="shared" si="13"/>
        <v>49400</v>
      </c>
    </row>
    <row r="623" spans="1:9" x14ac:dyDescent="0.25">
      <c r="A623" s="754" t="s">
        <v>1148</v>
      </c>
      <c r="B623" s="754"/>
      <c r="C623" s="748" t="s">
        <v>1149</v>
      </c>
      <c r="D623" s="876">
        <f t="shared" si="12"/>
        <v>7000</v>
      </c>
      <c r="E623" s="1171">
        <v>7000</v>
      </c>
      <c r="F623" s="1169"/>
      <c r="G623" s="1168"/>
      <c r="H623" s="1169"/>
      <c r="I623" s="753">
        <f t="shared" si="13"/>
        <v>14000</v>
      </c>
    </row>
    <row r="624" spans="1:9" x14ac:dyDescent="0.25">
      <c r="A624" s="754" t="s">
        <v>1150</v>
      </c>
      <c r="B624" s="754"/>
      <c r="C624" s="748" t="s">
        <v>1151</v>
      </c>
      <c r="D624" s="876">
        <f t="shared" si="12"/>
        <v>148460</v>
      </c>
      <c r="E624" s="1171">
        <v>126200</v>
      </c>
      <c r="F624" s="1169"/>
      <c r="G624" s="1168">
        <v>22260</v>
      </c>
      <c r="H624" s="1169"/>
      <c r="I624" s="753">
        <f t="shared" si="13"/>
        <v>296920</v>
      </c>
    </row>
    <row r="625" spans="1:12" x14ac:dyDescent="0.25">
      <c r="A625" s="754" t="s">
        <v>1152</v>
      </c>
      <c r="B625" s="754"/>
      <c r="C625" s="748" t="s">
        <v>1153</v>
      </c>
      <c r="D625" s="876">
        <f t="shared" si="12"/>
        <v>4700</v>
      </c>
      <c r="E625" s="1171">
        <v>4700</v>
      </c>
      <c r="F625" s="1169"/>
      <c r="G625" s="1168"/>
      <c r="H625" s="1169"/>
      <c r="I625" s="753">
        <f t="shared" si="13"/>
        <v>9400</v>
      </c>
    </row>
    <row r="626" spans="1:12" x14ac:dyDescent="0.25">
      <c r="A626" s="754" t="s">
        <v>1154</v>
      </c>
      <c r="B626" s="754"/>
      <c r="C626" s="748" t="s">
        <v>1155</v>
      </c>
      <c r="D626" s="876">
        <f t="shared" si="12"/>
        <v>2495320</v>
      </c>
      <c r="E626" s="1171">
        <v>2339500</v>
      </c>
      <c r="F626" s="1169"/>
      <c r="G626" s="1168">
        <v>155820</v>
      </c>
      <c r="H626" s="1169"/>
      <c r="I626" s="753">
        <f t="shared" si="13"/>
        <v>4990640</v>
      </c>
    </row>
    <row r="627" spans="1:12" x14ac:dyDescent="0.25">
      <c r="A627" s="754" t="s">
        <v>1156</v>
      </c>
      <c r="B627" s="754"/>
      <c r="C627" s="748" t="s">
        <v>1157</v>
      </c>
      <c r="D627" s="876">
        <f t="shared" si="12"/>
        <v>331840</v>
      </c>
      <c r="E627" s="1171">
        <v>189700</v>
      </c>
      <c r="F627" s="1169"/>
      <c r="G627" s="1168">
        <v>142140</v>
      </c>
      <c r="H627" s="1169"/>
      <c r="I627" s="753">
        <f t="shared" si="13"/>
        <v>663680</v>
      </c>
    </row>
    <row r="628" spans="1:12" ht="18.75" customHeight="1" x14ac:dyDescent="0.25">
      <c r="A628" s="754" t="s">
        <v>1158</v>
      </c>
      <c r="B628" s="754"/>
      <c r="C628" s="748" t="s">
        <v>1159</v>
      </c>
      <c r="D628" s="876">
        <f t="shared" si="12"/>
        <v>21000</v>
      </c>
      <c r="E628" s="1171">
        <v>21000</v>
      </c>
      <c r="F628" s="1169"/>
      <c r="G628" s="1168"/>
      <c r="H628" s="1169"/>
      <c r="I628" s="753">
        <f t="shared" si="13"/>
        <v>42000</v>
      </c>
    </row>
    <row r="629" spans="1:12" x14ac:dyDescent="0.25">
      <c r="A629" s="754" t="s">
        <v>1160</v>
      </c>
      <c r="B629" s="754"/>
      <c r="C629" s="748" t="s">
        <v>1161</v>
      </c>
      <c r="D629" s="876">
        <f t="shared" si="12"/>
        <v>6100</v>
      </c>
      <c r="E629" s="1171">
        <v>6100</v>
      </c>
      <c r="F629" s="1169"/>
      <c r="G629" s="1168"/>
      <c r="H629" s="1169"/>
      <c r="I629" s="753">
        <f t="shared" si="13"/>
        <v>12200</v>
      </c>
    </row>
    <row r="630" spans="1:12" x14ac:dyDescent="0.25">
      <c r="A630" s="754" t="s">
        <v>1162</v>
      </c>
      <c r="B630" s="754"/>
      <c r="C630" s="748" t="s">
        <v>1163</v>
      </c>
      <c r="D630" s="876">
        <f t="shared" si="12"/>
        <v>8800</v>
      </c>
      <c r="E630" s="1171">
        <v>8800</v>
      </c>
      <c r="F630" s="1169"/>
      <c r="G630" s="1168"/>
      <c r="H630" s="1169"/>
      <c r="I630" s="753">
        <f t="shared" si="13"/>
        <v>17600</v>
      </c>
    </row>
    <row r="631" spans="1:12" x14ac:dyDescent="0.25">
      <c r="A631" s="754" t="s">
        <v>1164</v>
      </c>
      <c r="B631" s="754"/>
      <c r="C631" s="748" t="s">
        <v>1165</v>
      </c>
      <c r="D631" s="876">
        <f t="shared" si="12"/>
        <v>7000</v>
      </c>
      <c r="E631" s="1171">
        <v>7000</v>
      </c>
      <c r="F631" s="1169"/>
      <c r="G631" s="1168"/>
      <c r="H631" s="1169"/>
      <c r="I631" s="753">
        <f t="shared" si="13"/>
        <v>14000</v>
      </c>
    </row>
    <row r="632" spans="1:12" x14ac:dyDescent="0.25">
      <c r="A632" s="754" t="s">
        <v>1166</v>
      </c>
      <c r="B632" s="754"/>
      <c r="C632" s="748" t="s">
        <v>1167</v>
      </c>
      <c r="D632" s="876">
        <f>SUM(E632:H632)</f>
        <v>2300</v>
      </c>
      <c r="E632" s="1171">
        <v>2300</v>
      </c>
      <c r="F632" s="1169"/>
      <c r="G632" s="1168"/>
      <c r="H632" s="1169"/>
      <c r="I632" s="753">
        <f t="shared" si="13"/>
        <v>4600</v>
      </c>
    </row>
    <row r="633" spans="1:12" hidden="1" x14ac:dyDescent="0.25">
      <c r="A633" s="805"/>
      <c r="B633" s="805"/>
      <c r="C633" s="871" t="s">
        <v>170</v>
      </c>
      <c r="D633" s="876">
        <f>SUM(E633:H633)</f>
        <v>0</v>
      </c>
      <c r="E633" s="1171"/>
      <c r="F633" s="1169"/>
      <c r="G633" s="1168"/>
      <c r="H633" s="1169"/>
      <c r="I633" s="753">
        <f t="shared" si="13"/>
        <v>0</v>
      </c>
    </row>
    <row r="634" spans="1:12" ht="37.5" customHeight="1" x14ac:dyDescent="0.25">
      <c r="A634" s="1184" t="s">
        <v>912</v>
      </c>
      <c r="B634" s="1187">
        <v>9770</v>
      </c>
      <c r="C634" s="1190" t="s">
        <v>310</v>
      </c>
      <c r="D634" s="879">
        <f>SUM(D638:D703)</f>
        <v>4500000</v>
      </c>
      <c r="E634" s="1216" t="s">
        <v>1195</v>
      </c>
      <c r="F634" s="1211"/>
      <c r="G634" s="1211"/>
      <c r="H634" s="1212"/>
      <c r="I634" s="753">
        <f t="shared" si="13"/>
        <v>4500000</v>
      </c>
    </row>
    <row r="635" spans="1:12" ht="62.25" hidden="1" customHeight="1" x14ac:dyDescent="0.25">
      <c r="A635" s="1185"/>
      <c r="B635" s="1188"/>
      <c r="C635" s="1191"/>
      <c r="D635" s="866"/>
      <c r="E635" s="1196"/>
      <c r="F635" s="1197"/>
      <c r="G635" s="1197"/>
      <c r="H635" s="1198"/>
      <c r="I635" s="753">
        <f t="shared" si="13"/>
        <v>0</v>
      </c>
      <c r="K635" s="860" t="b">
        <f>D634=дод3!F193</f>
        <v>1</v>
      </c>
      <c r="L635" s="860"/>
    </row>
    <row r="636" spans="1:12" ht="15.75" hidden="1" customHeight="1" x14ac:dyDescent="0.25">
      <c r="A636" s="1185"/>
      <c r="B636" s="1188"/>
      <c r="C636" s="1191"/>
      <c r="D636" s="866"/>
      <c r="E636" s="1196"/>
      <c r="F636" s="1197"/>
      <c r="G636" s="1197"/>
      <c r="H636" s="1198"/>
      <c r="I636" s="753">
        <f t="shared" si="13"/>
        <v>0</v>
      </c>
    </row>
    <row r="637" spans="1:12" ht="30.75" hidden="1" customHeight="1" x14ac:dyDescent="0.25">
      <c r="A637" s="1186"/>
      <c r="B637" s="1189"/>
      <c r="C637" s="1192"/>
      <c r="D637" s="867"/>
      <c r="E637" s="1201"/>
      <c r="F637" s="1202"/>
      <c r="G637" s="1202"/>
      <c r="H637" s="1203"/>
      <c r="I637" s="753">
        <f t="shared" si="13"/>
        <v>0</v>
      </c>
    </row>
    <row r="638" spans="1:12" ht="20.25" hidden="1" customHeight="1" x14ac:dyDescent="0.25">
      <c r="A638" s="754" t="s">
        <v>531</v>
      </c>
      <c r="B638" s="754"/>
      <c r="C638" s="748" t="s">
        <v>1078</v>
      </c>
      <c r="D638" s="766"/>
      <c r="E638" s="1173"/>
      <c r="F638" s="1174"/>
      <c r="G638" s="1174"/>
      <c r="H638" s="1175"/>
      <c r="I638" s="753">
        <f t="shared" si="13"/>
        <v>0</v>
      </c>
    </row>
    <row r="639" spans="1:12" ht="15.75" hidden="1" customHeight="1" x14ac:dyDescent="0.25">
      <c r="A639" s="754" t="s">
        <v>532</v>
      </c>
      <c r="B639" s="754"/>
      <c r="C639" s="748" t="s">
        <v>1087</v>
      </c>
      <c r="D639" s="766"/>
      <c r="E639" s="1177"/>
      <c r="F639" s="1177"/>
      <c r="G639" s="1177"/>
      <c r="H639" s="1177"/>
      <c r="I639" s="753">
        <f t="shared" si="13"/>
        <v>0</v>
      </c>
    </row>
    <row r="640" spans="1:12" hidden="1" x14ac:dyDescent="0.25">
      <c r="A640" s="754" t="s">
        <v>533</v>
      </c>
      <c r="B640" s="754"/>
      <c r="C640" s="748" t="s">
        <v>1088</v>
      </c>
      <c r="D640" s="766"/>
      <c r="E640" s="1177"/>
      <c r="F640" s="1177"/>
      <c r="G640" s="1177"/>
      <c r="H640" s="1177"/>
      <c r="I640" s="753">
        <f t="shared" si="13"/>
        <v>0</v>
      </c>
    </row>
    <row r="641" spans="1:9" hidden="1" x14ac:dyDescent="0.25">
      <c r="A641" s="754" t="s">
        <v>534</v>
      </c>
      <c r="B641" s="754"/>
      <c r="C641" s="748" t="s">
        <v>1089</v>
      </c>
      <c r="D641" s="766"/>
      <c r="E641" s="1177"/>
      <c r="F641" s="1177"/>
      <c r="G641" s="1177"/>
      <c r="H641" s="1177"/>
      <c r="I641" s="753">
        <f t="shared" si="13"/>
        <v>0</v>
      </c>
    </row>
    <row r="642" spans="1:9" hidden="1" x14ac:dyDescent="0.25">
      <c r="A642" s="754" t="s">
        <v>535</v>
      </c>
      <c r="B642" s="754"/>
      <c r="C642" s="748" t="s">
        <v>1090</v>
      </c>
      <c r="D642" s="766"/>
      <c r="E642" s="1177"/>
      <c r="F642" s="1177"/>
      <c r="G642" s="1177"/>
      <c r="H642" s="1177"/>
      <c r="I642" s="753">
        <f t="shared" si="13"/>
        <v>0</v>
      </c>
    </row>
    <row r="643" spans="1:9" hidden="1" x14ac:dyDescent="0.25">
      <c r="A643" s="754" t="s">
        <v>536</v>
      </c>
      <c r="B643" s="754"/>
      <c r="C643" s="748" t="s">
        <v>1091</v>
      </c>
      <c r="D643" s="766"/>
      <c r="E643" s="1177"/>
      <c r="F643" s="1177"/>
      <c r="G643" s="1177"/>
      <c r="H643" s="1177"/>
      <c r="I643" s="753">
        <f t="shared" si="13"/>
        <v>0</v>
      </c>
    </row>
    <row r="644" spans="1:9" hidden="1" x14ac:dyDescent="0.25">
      <c r="A644" s="754" t="s">
        <v>537</v>
      </c>
      <c r="B644" s="754"/>
      <c r="C644" s="748" t="s">
        <v>1092</v>
      </c>
      <c r="D644" s="766"/>
      <c r="E644" s="1177"/>
      <c r="F644" s="1177"/>
      <c r="G644" s="1177"/>
      <c r="H644" s="1177"/>
      <c r="I644" s="753">
        <f t="shared" si="13"/>
        <v>0</v>
      </c>
    </row>
    <row r="645" spans="1:9" hidden="1" x14ac:dyDescent="0.25">
      <c r="A645" s="754" t="s">
        <v>538</v>
      </c>
      <c r="B645" s="754"/>
      <c r="C645" s="748" t="s">
        <v>1093</v>
      </c>
      <c r="D645" s="766"/>
      <c r="E645" s="1177"/>
      <c r="F645" s="1177"/>
      <c r="G645" s="1177"/>
      <c r="H645" s="1177"/>
      <c r="I645" s="753">
        <f t="shared" si="13"/>
        <v>0</v>
      </c>
    </row>
    <row r="646" spans="1:9" hidden="1" x14ac:dyDescent="0.25">
      <c r="A646" s="754" t="s">
        <v>539</v>
      </c>
      <c r="B646" s="754"/>
      <c r="C646" s="748" t="s">
        <v>1094</v>
      </c>
      <c r="D646" s="766"/>
      <c r="E646" s="1177"/>
      <c r="F646" s="1177"/>
      <c r="G646" s="1177"/>
      <c r="H646" s="1177"/>
      <c r="I646" s="753">
        <f t="shared" si="13"/>
        <v>0</v>
      </c>
    </row>
    <row r="647" spans="1:9" hidden="1" x14ac:dyDescent="0.25">
      <c r="A647" s="754" t="s">
        <v>540</v>
      </c>
      <c r="B647" s="754"/>
      <c r="C647" s="748" t="s">
        <v>1095</v>
      </c>
      <c r="D647" s="766"/>
      <c r="E647" s="1177"/>
      <c r="F647" s="1177"/>
      <c r="G647" s="1177"/>
      <c r="H647" s="1177"/>
      <c r="I647" s="753">
        <f t="shared" si="13"/>
        <v>0</v>
      </c>
    </row>
    <row r="648" spans="1:9" hidden="1" x14ac:dyDescent="0.25">
      <c r="A648" s="754" t="s">
        <v>541</v>
      </c>
      <c r="B648" s="754"/>
      <c r="C648" s="748" t="s">
        <v>1096</v>
      </c>
      <c r="D648" s="766"/>
      <c r="E648" s="1177"/>
      <c r="F648" s="1177"/>
      <c r="G648" s="1177"/>
      <c r="H648" s="1177"/>
      <c r="I648" s="753">
        <f t="shared" ref="I648:I711" si="14">SUM(D648:H648)</f>
        <v>0</v>
      </c>
    </row>
    <row r="649" spans="1:9" hidden="1" x14ac:dyDescent="0.25">
      <c r="A649" s="754" t="s">
        <v>542</v>
      </c>
      <c r="B649" s="754"/>
      <c r="C649" s="748" t="s">
        <v>1097</v>
      </c>
      <c r="D649" s="766"/>
      <c r="E649" s="1177"/>
      <c r="F649" s="1177"/>
      <c r="G649" s="1177"/>
      <c r="H649" s="1177"/>
      <c r="I649" s="753">
        <f t="shared" si="14"/>
        <v>0</v>
      </c>
    </row>
    <row r="650" spans="1:9" hidden="1" x14ac:dyDescent="0.25">
      <c r="A650" s="754" t="s">
        <v>543</v>
      </c>
      <c r="B650" s="754"/>
      <c r="C650" s="748" t="s">
        <v>1098</v>
      </c>
      <c r="D650" s="766"/>
      <c r="E650" s="1177"/>
      <c r="F650" s="1177"/>
      <c r="G650" s="1177"/>
      <c r="H650" s="1177"/>
      <c r="I650" s="753">
        <f t="shared" si="14"/>
        <v>0</v>
      </c>
    </row>
    <row r="651" spans="1:9" hidden="1" x14ac:dyDescent="0.25">
      <c r="A651" s="754" t="s">
        <v>544</v>
      </c>
      <c r="B651" s="754"/>
      <c r="C651" s="748" t="s">
        <v>1099</v>
      </c>
      <c r="D651" s="766"/>
      <c r="E651" s="1177"/>
      <c r="F651" s="1177"/>
      <c r="G651" s="1177"/>
      <c r="H651" s="1177"/>
      <c r="I651" s="753">
        <f t="shared" si="14"/>
        <v>0</v>
      </c>
    </row>
    <row r="652" spans="1:9" hidden="1" x14ac:dyDescent="0.25">
      <c r="A652" s="754" t="s">
        <v>545</v>
      </c>
      <c r="B652" s="754"/>
      <c r="C652" s="748" t="s">
        <v>1100</v>
      </c>
      <c r="D652" s="766"/>
      <c r="E652" s="1177"/>
      <c r="F652" s="1177"/>
      <c r="G652" s="1177"/>
      <c r="H652" s="1177"/>
      <c r="I652" s="753">
        <f t="shared" si="14"/>
        <v>0</v>
      </c>
    </row>
    <row r="653" spans="1:9" hidden="1" x14ac:dyDescent="0.25">
      <c r="A653" s="754" t="s">
        <v>546</v>
      </c>
      <c r="B653" s="754"/>
      <c r="C653" s="748" t="s">
        <v>1101</v>
      </c>
      <c r="D653" s="766"/>
      <c r="E653" s="1177"/>
      <c r="F653" s="1177"/>
      <c r="G653" s="1177"/>
      <c r="H653" s="1177"/>
      <c r="I653" s="753">
        <f t="shared" si="14"/>
        <v>0</v>
      </c>
    </row>
    <row r="654" spans="1:9" hidden="1" x14ac:dyDescent="0.25">
      <c r="A654" s="754" t="s">
        <v>547</v>
      </c>
      <c r="B654" s="754"/>
      <c r="C654" s="748" t="s">
        <v>1102</v>
      </c>
      <c r="D654" s="766"/>
      <c r="E654" s="1177"/>
      <c r="F654" s="1177"/>
      <c r="G654" s="1177"/>
      <c r="H654" s="1177"/>
      <c r="I654" s="753">
        <f t="shared" si="14"/>
        <v>0</v>
      </c>
    </row>
    <row r="655" spans="1:9" hidden="1" x14ac:dyDescent="0.25">
      <c r="A655" s="754" t="s">
        <v>548</v>
      </c>
      <c r="B655" s="754"/>
      <c r="C655" s="748" t="s">
        <v>1103</v>
      </c>
      <c r="D655" s="766"/>
      <c r="E655" s="1177"/>
      <c r="F655" s="1177"/>
      <c r="G655" s="1177"/>
      <c r="H655" s="1177"/>
      <c r="I655" s="753">
        <f t="shared" si="14"/>
        <v>0</v>
      </c>
    </row>
    <row r="656" spans="1:9" hidden="1" x14ac:dyDescent="0.25">
      <c r="A656" s="754" t="s">
        <v>549</v>
      </c>
      <c r="B656" s="754"/>
      <c r="C656" s="748" t="s">
        <v>1104</v>
      </c>
      <c r="D656" s="766"/>
      <c r="E656" s="1177"/>
      <c r="F656" s="1177"/>
      <c r="G656" s="1177"/>
      <c r="H656" s="1177"/>
      <c r="I656" s="753">
        <f t="shared" si="14"/>
        <v>0</v>
      </c>
    </row>
    <row r="657" spans="1:9" hidden="1" x14ac:dyDescent="0.25">
      <c r="A657" s="754" t="s">
        <v>550</v>
      </c>
      <c r="B657" s="754"/>
      <c r="C657" s="748" t="s">
        <v>1105</v>
      </c>
      <c r="D657" s="766"/>
      <c r="E657" s="1177"/>
      <c r="F657" s="1177"/>
      <c r="G657" s="1177"/>
      <c r="H657" s="1177"/>
      <c r="I657" s="753">
        <f t="shared" si="14"/>
        <v>0</v>
      </c>
    </row>
    <row r="658" spans="1:9" hidden="1" x14ac:dyDescent="0.25">
      <c r="A658" s="754" t="s">
        <v>551</v>
      </c>
      <c r="B658" s="754"/>
      <c r="C658" s="748" t="s">
        <v>1106</v>
      </c>
      <c r="D658" s="766"/>
      <c r="E658" s="1177"/>
      <c r="F658" s="1177"/>
      <c r="G658" s="1177"/>
      <c r="H658" s="1177"/>
      <c r="I658" s="753">
        <f t="shared" si="14"/>
        <v>0</v>
      </c>
    </row>
    <row r="659" spans="1:9" hidden="1" x14ac:dyDescent="0.25">
      <c r="A659" s="754" t="s">
        <v>552</v>
      </c>
      <c r="B659" s="754"/>
      <c r="C659" s="748" t="s">
        <v>1107</v>
      </c>
      <c r="D659" s="766"/>
      <c r="E659" s="1177"/>
      <c r="F659" s="1177"/>
      <c r="G659" s="1177"/>
      <c r="H659" s="1177"/>
      <c r="I659" s="753">
        <f t="shared" si="14"/>
        <v>0</v>
      </c>
    </row>
    <row r="660" spans="1:9" hidden="1" x14ac:dyDescent="0.25">
      <c r="A660" s="754" t="s">
        <v>553</v>
      </c>
      <c r="B660" s="754"/>
      <c r="C660" s="748" t="s">
        <v>1108</v>
      </c>
      <c r="D660" s="766"/>
      <c r="E660" s="1177"/>
      <c r="F660" s="1177"/>
      <c r="G660" s="1177"/>
      <c r="H660" s="1177"/>
      <c r="I660" s="753">
        <f t="shared" si="14"/>
        <v>0</v>
      </c>
    </row>
    <row r="661" spans="1:9" hidden="1" x14ac:dyDescent="0.25">
      <c r="A661" s="754" t="s">
        <v>554</v>
      </c>
      <c r="B661" s="754"/>
      <c r="C661" s="748" t="s">
        <v>1109</v>
      </c>
      <c r="D661" s="766"/>
      <c r="E661" s="1177"/>
      <c r="F661" s="1177"/>
      <c r="G661" s="1177"/>
      <c r="H661" s="1177"/>
      <c r="I661" s="753">
        <f t="shared" si="14"/>
        <v>0</v>
      </c>
    </row>
    <row r="662" spans="1:9" hidden="1" x14ac:dyDescent="0.25">
      <c r="A662" s="754" t="s">
        <v>555</v>
      </c>
      <c r="B662" s="754"/>
      <c r="C662" s="748" t="s">
        <v>1110</v>
      </c>
      <c r="D662" s="766"/>
      <c r="E662" s="1177"/>
      <c r="F662" s="1177"/>
      <c r="G662" s="1177"/>
      <c r="H662" s="1177"/>
      <c r="I662" s="753">
        <f t="shared" si="14"/>
        <v>0</v>
      </c>
    </row>
    <row r="663" spans="1:9" hidden="1" x14ac:dyDescent="0.25">
      <c r="A663" s="754" t="s">
        <v>556</v>
      </c>
      <c r="B663" s="754"/>
      <c r="C663" s="748" t="s">
        <v>1111</v>
      </c>
      <c r="D663" s="766"/>
      <c r="E663" s="1177"/>
      <c r="F663" s="1177"/>
      <c r="G663" s="1177"/>
      <c r="H663" s="1177"/>
      <c r="I663" s="753">
        <f t="shared" si="14"/>
        <v>0</v>
      </c>
    </row>
    <row r="664" spans="1:9" hidden="1" x14ac:dyDescent="0.25">
      <c r="A664" s="754" t="s">
        <v>557</v>
      </c>
      <c r="B664" s="754"/>
      <c r="C664" s="748" t="s">
        <v>1112</v>
      </c>
      <c r="D664" s="766"/>
      <c r="E664" s="1177"/>
      <c r="F664" s="1177"/>
      <c r="G664" s="1177"/>
      <c r="H664" s="1177"/>
      <c r="I664" s="753">
        <f t="shared" si="14"/>
        <v>0</v>
      </c>
    </row>
    <row r="665" spans="1:9" hidden="1" x14ac:dyDescent="0.25">
      <c r="A665" s="754" t="s">
        <v>558</v>
      </c>
      <c r="B665" s="754"/>
      <c r="C665" s="748" t="s">
        <v>1113</v>
      </c>
      <c r="D665" s="766"/>
      <c r="E665" s="1177"/>
      <c r="F665" s="1177"/>
      <c r="G665" s="1177"/>
      <c r="H665" s="1177"/>
      <c r="I665" s="753">
        <f t="shared" si="14"/>
        <v>0</v>
      </c>
    </row>
    <row r="666" spans="1:9" hidden="1" x14ac:dyDescent="0.25">
      <c r="A666" s="754" t="s">
        <v>559</v>
      </c>
      <c r="B666" s="754"/>
      <c r="C666" s="748" t="s">
        <v>1114</v>
      </c>
      <c r="D666" s="766"/>
      <c r="E666" s="1177"/>
      <c r="F666" s="1177"/>
      <c r="G666" s="1177"/>
      <c r="H666" s="1177"/>
      <c r="I666" s="753">
        <f t="shared" si="14"/>
        <v>0</v>
      </c>
    </row>
    <row r="667" spans="1:9" hidden="1" x14ac:dyDescent="0.25">
      <c r="A667" s="754" t="s">
        <v>560</v>
      </c>
      <c r="B667" s="754"/>
      <c r="C667" s="748" t="s">
        <v>1115</v>
      </c>
      <c r="D667" s="766"/>
      <c r="E667" s="1177"/>
      <c r="F667" s="1177"/>
      <c r="G667" s="1177"/>
      <c r="H667" s="1177"/>
      <c r="I667" s="753">
        <f t="shared" si="14"/>
        <v>0</v>
      </c>
    </row>
    <row r="668" spans="1:9" hidden="1" x14ac:dyDescent="0.25">
      <c r="A668" s="754" t="s">
        <v>561</v>
      </c>
      <c r="B668" s="754"/>
      <c r="C668" s="748" t="s">
        <v>1116</v>
      </c>
      <c r="D668" s="766"/>
      <c r="E668" s="1177"/>
      <c r="F668" s="1177"/>
      <c r="G668" s="1177"/>
      <c r="H668" s="1177"/>
      <c r="I668" s="753">
        <f t="shared" si="14"/>
        <v>0</v>
      </c>
    </row>
    <row r="669" spans="1:9" hidden="1" x14ac:dyDescent="0.25">
      <c r="A669" s="754" t="s">
        <v>562</v>
      </c>
      <c r="B669" s="754"/>
      <c r="C669" s="748" t="s">
        <v>1117</v>
      </c>
      <c r="D669" s="766"/>
      <c r="E669" s="1177"/>
      <c r="F669" s="1177"/>
      <c r="G669" s="1177"/>
      <c r="H669" s="1177"/>
      <c r="I669" s="753">
        <f t="shared" si="14"/>
        <v>0</v>
      </c>
    </row>
    <row r="670" spans="1:9" hidden="1" x14ac:dyDescent="0.25">
      <c r="A670" s="754" t="s">
        <v>563</v>
      </c>
      <c r="B670" s="754"/>
      <c r="C670" s="748" t="s">
        <v>1118</v>
      </c>
      <c r="D670" s="766"/>
      <c r="E670" s="1177"/>
      <c r="F670" s="1177"/>
      <c r="G670" s="1177"/>
      <c r="H670" s="1177"/>
      <c r="I670" s="753">
        <f t="shared" si="14"/>
        <v>0</v>
      </c>
    </row>
    <row r="671" spans="1:9" hidden="1" x14ac:dyDescent="0.25">
      <c r="A671" s="754" t="s">
        <v>564</v>
      </c>
      <c r="B671" s="754"/>
      <c r="C671" s="748" t="s">
        <v>1119</v>
      </c>
      <c r="D671" s="766"/>
      <c r="E671" s="1177"/>
      <c r="F671" s="1177"/>
      <c r="G671" s="1177"/>
      <c r="H671" s="1177"/>
      <c r="I671" s="753">
        <f t="shared" si="14"/>
        <v>0</v>
      </c>
    </row>
    <row r="672" spans="1:9" hidden="1" x14ac:dyDescent="0.25">
      <c r="A672" s="754" t="s">
        <v>565</v>
      </c>
      <c r="B672" s="754"/>
      <c r="C672" s="748" t="s">
        <v>1120</v>
      </c>
      <c r="D672" s="766"/>
      <c r="E672" s="1177"/>
      <c r="F672" s="1177"/>
      <c r="G672" s="1177"/>
      <c r="H672" s="1177"/>
      <c r="I672" s="753">
        <f t="shared" si="14"/>
        <v>0</v>
      </c>
    </row>
    <row r="673" spans="1:9" hidden="1" x14ac:dyDescent="0.25">
      <c r="A673" s="754" t="s">
        <v>566</v>
      </c>
      <c r="B673" s="754"/>
      <c r="C673" s="748" t="s">
        <v>1121</v>
      </c>
      <c r="D673" s="766"/>
      <c r="E673" s="1177"/>
      <c r="F673" s="1177"/>
      <c r="G673" s="1177"/>
      <c r="H673" s="1177"/>
      <c r="I673" s="753">
        <f t="shared" si="14"/>
        <v>0</v>
      </c>
    </row>
    <row r="674" spans="1:9" hidden="1" x14ac:dyDescent="0.25">
      <c r="A674" s="754" t="s">
        <v>567</v>
      </c>
      <c r="B674" s="754"/>
      <c r="C674" s="748" t="s">
        <v>1122</v>
      </c>
      <c r="D674" s="766"/>
      <c r="E674" s="1177"/>
      <c r="F674" s="1177"/>
      <c r="G674" s="1177"/>
      <c r="H674" s="1177"/>
      <c r="I674" s="753">
        <f t="shared" si="14"/>
        <v>0</v>
      </c>
    </row>
    <row r="675" spans="1:9" hidden="1" x14ac:dyDescent="0.25">
      <c r="A675" s="754" t="s">
        <v>568</v>
      </c>
      <c r="B675" s="754"/>
      <c r="C675" s="748" t="s">
        <v>1123</v>
      </c>
      <c r="D675" s="766"/>
      <c r="E675" s="1177"/>
      <c r="F675" s="1177"/>
      <c r="G675" s="1177"/>
      <c r="H675" s="1177"/>
      <c r="I675" s="753">
        <f t="shared" si="14"/>
        <v>0</v>
      </c>
    </row>
    <row r="676" spans="1:9" hidden="1" x14ac:dyDescent="0.25">
      <c r="A676" s="754" t="s">
        <v>569</v>
      </c>
      <c r="B676" s="754"/>
      <c r="C676" s="748" t="s">
        <v>1124</v>
      </c>
      <c r="D676" s="766"/>
      <c r="E676" s="1177"/>
      <c r="F676" s="1177"/>
      <c r="G676" s="1177"/>
      <c r="H676" s="1177"/>
      <c r="I676" s="753">
        <f t="shared" si="14"/>
        <v>0</v>
      </c>
    </row>
    <row r="677" spans="1:9" hidden="1" x14ac:dyDescent="0.25">
      <c r="A677" s="754" t="s">
        <v>570</v>
      </c>
      <c r="B677" s="754"/>
      <c r="C677" s="748" t="s">
        <v>1125</v>
      </c>
      <c r="D677" s="766"/>
      <c r="E677" s="1177"/>
      <c r="F677" s="1177"/>
      <c r="G677" s="1177"/>
      <c r="H677" s="1177"/>
      <c r="I677" s="753">
        <f t="shared" si="14"/>
        <v>0</v>
      </c>
    </row>
    <row r="678" spans="1:9" hidden="1" x14ac:dyDescent="0.25">
      <c r="A678" s="754" t="s">
        <v>571</v>
      </c>
      <c r="B678" s="754"/>
      <c r="C678" s="748" t="s">
        <v>1126</v>
      </c>
      <c r="D678" s="766"/>
      <c r="E678" s="1177"/>
      <c r="F678" s="1177"/>
      <c r="G678" s="1177"/>
      <c r="H678" s="1177"/>
      <c r="I678" s="753">
        <f t="shared" si="14"/>
        <v>0</v>
      </c>
    </row>
    <row r="679" spans="1:9" hidden="1" x14ac:dyDescent="0.25">
      <c r="A679" s="754" t="s">
        <v>572</v>
      </c>
      <c r="B679" s="754"/>
      <c r="C679" s="748" t="s">
        <v>1127</v>
      </c>
      <c r="D679" s="766"/>
      <c r="E679" s="1177"/>
      <c r="F679" s="1177"/>
      <c r="G679" s="1177"/>
      <c r="H679" s="1177"/>
      <c r="I679" s="753">
        <f t="shared" si="14"/>
        <v>0</v>
      </c>
    </row>
    <row r="680" spans="1:9" hidden="1" x14ac:dyDescent="0.25">
      <c r="A680" s="754" t="s">
        <v>781</v>
      </c>
      <c r="B680" s="754"/>
      <c r="C680" s="748" t="s">
        <v>1128</v>
      </c>
      <c r="D680" s="766"/>
      <c r="E680" s="1177"/>
      <c r="F680" s="1177"/>
      <c r="G680" s="1177"/>
      <c r="H680" s="1177"/>
      <c r="I680" s="753">
        <f t="shared" si="14"/>
        <v>0</v>
      </c>
    </row>
    <row r="681" spans="1:9" hidden="1" x14ac:dyDescent="0.25">
      <c r="A681" s="754" t="s">
        <v>782</v>
      </c>
      <c r="B681" s="754"/>
      <c r="C681" s="748" t="s">
        <v>1129</v>
      </c>
      <c r="D681" s="766"/>
      <c r="E681" s="1177"/>
      <c r="F681" s="1177"/>
      <c r="G681" s="1177"/>
      <c r="H681" s="1177"/>
      <c r="I681" s="753">
        <f t="shared" si="14"/>
        <v>0</v>
      </c>
    </row>
    <row r="682" spans="1:9" hidden="1" x14ac:dyDescent="0.25">
      <c r="A682" s="754" t="s">
        <v>783</v>
      </c>
      <c r="B682" s="754"/>
      <c r="C682" s="748" t="s">
        <v>1130</v>
      </c>
      <c r="D682" s="766"/>
      <c r="E682" s="1177"/>
      <c r="F682" s="1177"/>
      <c r="G682" s="1177"/>
      <c r="H682" s="1177"/>
      <c r="I682" s="753">
        <f t="shared" si="14"/>
        <v>0</v>
      </c>
    </row>
    <row r="683" spans="1:9" hidden="1" x14ac:dyDescent="0.25">
      <c r="A683" s="754" t="s">
        <v>784</v>
      </c>
      <c r="B683" s="754"/>
      <c r="C683" s="748" t="s">
        <v>1131</v>
      </c>
      <c r="D683" s="766"/>
      <c r="E683" s="1177"/>
      <c r="F683" s="1177"/>
      <c r="G683" s="1177"/>
      <c r="H683" s="1177"/>
      <c r="I683" s="753">
        <f t="shared" si="14"/>
        <v>0</v>
      </c>
    </row>
    <row r="684" spans="1:9" hidden="1" x14ac:dyDescent="0.25">
      <c r="A684" s="754" t="s">
        <v>785</v>
      </c>
      <c r="B684" s="754"/>
      <c r="C684" s="748" t="s">
        <v>1132</v>
      </c>
      <c r="D684" s="766"/>
      <c r="E684" s="1177"/>
      <c r="F684" s="1177"/>
      <c r="G684" s="1177"/>
      <c r="H684" s="1177"/>
      <c r="I684" s="753">
        <f t="shared" si="14"/>
        <v>0</v>
      </c>
    </row>
    <row r="685" spans="1:9" hidden="1" x14ac:dyDescent="0.25">
      <c r="A685" s="754" t="s">
        <v>786</v>
      </c>
      <c r="B685" s="754"/>
      <c r="C685" s="748" t="s">
        <v>1133</v>
      </c>
      <c r="D685" s="766"/>
      <c r="E685" s="1178"/>
      <c r="F685" s="1178"/>
      <c r="G685" s="1178"/>
      <c r="H685" s="1178"/>
      <c r="I685" s="753">
        <f t="shared" si="14"/>
        <v>0</v>
      </c>
    </row>
    <row r="686" spans="1:9" x14ac:dyDescent="0.25">
      <c r="A686" s="754" t="s">
        <v>915</v>
      </c>
      <c r="B686" s="754"/>
      <c r="C686" s="748" t="s">
        <v>1134</v>
      </c>
      <c r="D686" s="876">
        <f>1500000+3000000</f>
        <v>4500000</v>
      </c>
      <c r="E686" s="1177">
        <f>1500000+3000000</f>
        <v>4500000</v>
      </c>
      <c r="F686" s="1177"/>
      <c r="G686" s="1177"/>
      <c r="H686" s="1177"/>
      <c r="I686" s="753">
        <f t="shared" si="14"/>
        <v>9000000</v>
      </c>
    </row>
    <row r="687" spans="1:9" hidden="1" x14ac:dyDescent="0.25">
      <c r="A687" s="754" t="s">
        <v>916</v>
      </c>
      <c r="B687" s="754"/>
      <c r="C687" s="748" t="s">
        <v>1135</v>
      </c>
      <c r="D687" s="766"/>
      <c r="E687" s="1179"/>
      <c r="F687" s="1179"/>
      <c r="G687" s="1179"/>
      <c r="H687" s="1179"/>
      <c r="I687" s="753">
        <f t="shared" si="14"/>
        <v>0</v>
      </c>
    </row>
    <row r="688" spans="1:9" hidden="1" x14ac:dyDescent="0.25">
      <c r="A688" s="754" t="s">
        <v>1136</v>
      </c>
      <c r="B688" s="754"/>
      <c r="C688" s="748" t="s">
        <v>1137</v>
      </c>
      <c r="D688" s="766"/>
      <c r="E688" s="1177"/>
      <c r="F688" s="1177"/>
      <c r="G688" s="1177"/>
      <c r="H688" s="1177"/>
      <c r="I688" s="753">
        <f t="shared" si="14"/>
        <v>0</v>
      </c>
    </row>
    <row r="689" spans="1:9" hidden="1" x14ac:dyDescent="0.25">
      <c r="A689" s="754" t="s">
        <v>1138</v>
      </c>
      <c r="B689" s="754"/>
      <c r="C689" s="748" t="s">
        <v>1139</v>
      </c>
      <c r="D689" s="766"/>
      <c r="E689" s="1177"/>
      <c r="F689" s="1177"/>
      <c r="G689" s="1177"/>
      <c r="H689" s="1177"/>
      <c r="I689" s="753">
        <f t="shared" si="14"/>
        <v>0</v>
      </c>
    </row>
    <row r="690" spans="1:9" hidden="1" x14ac:dyDescent="0.25">
      <c r="A690" s="754" t="s">
        <v>1140</v>
      </c>
      <c r="B690" s="754"/>
      <c r="C690" s="748" t="s">
        <v>1141</v>
      </c>
      <c r="D690" s="766"/>
      <c r="E690" s="1177"/>
      <c r="F690" s="1177"/>
      <c r="G690" s="1177"/>
      <c r="H690" s="1177"/>
      <c r="I690" s="753">
        <f t="shared" si="14"/>
        <v>0</v>
      </c>
    </row>
    <row r="691" spans="1:9" hidden="1" x14ac:dyDescent="0.25">
      <c r="A691" s="754" t="s">
        <v>1142</v>
      </c>
      <c r="B691" s="754"/>
      <c r="C691" s="748" t="s">
        <v>1143</v>
      </c>
      <c r="D691" s="766"/>
      <c r="E691" s="1177"/>
      <c r="F691" s="1177"/>
      <c r="G691" s="1177"/>
      <c r="H691" s="1177"/>
      <c r="I691" s="753">
        <f t="shared" si="14"/>
        <v>0</v>
      </c>
    </row>
    <row r="692" spans="1:9" hidden="1" x14ac:dyDescent="0.25">
      <c r="A692" s="754" t="s">
        <v>1144</v>
      </c>
      <c r="B692" s="754"/>
      <c r="C692" s="748" t="s">
        <v>1145</v>
      </c>
      <c r="D692" s="766"/>
      <c r="E692" s="1177"/>
      <c r="F692" s="1177"/>
      <c r="G692" s="1177"/>
      <c r="H692" s="1177"/>
      <c r="I692" s="753">
        <f t="shared" si="14"/>
        <v>0</v>
      </c>
    </row>
    <row r="693" spans="1:9" hidden="1" x14ac:dyDescent="0.25">
      <c r="A693" s="754" t="s">
        <v>1146</v>
      </c>
      <c r="B693" s="754"/>
      <c r="C693" s="748" t="s">
        <v>1147</v>
      </c>
      <c r="D693" s="766"/>
      <c r="E693" s="1177"/>
      <c r="F693" s="1177"/>
      <c r="G693" s="1177"/>
      <c r="H693" s="1177"/>
      <c r="I693" s="753">
        <f t="shared" si="14"/>
        <v>0</v>
      </c>
    </row>
    <row r="694" spans="1:9" hidden="1" x14ac:dyDescent="0.25">
      <c r="A694" s="754" t="s">
        <v>1148</v>
      </c>
      <c r="B694" s="754"/>
      <c r="C694" s="748" t="s">
        <v>1149</v>
      </c>
      <c r="D694" s="766"/>
      <c r="E694" s="1177"/>
      <c r="F694" s="1177"/>
      <c r="G694" s="1177"/>
      <c r="H694" s="1177"/>
      <c r="I694" s="753">
        <f t="shared" si="14"/>
        <v>0</v>
      </c>
    </row>
    <row r="695" spans="1:9" hidden="1" x14ac:dyDescent="0.25">
      <c r="A695" s="754" t="s">
        <v>1150</v>
      </c>
      <c r="B695" s="754"/>
      <c r="C695" s="748" t="s">
        <v>1151</v>
      </c>
      <c r="D695" s="766"/>
      <c r="E695" s="1177"/>
      <c r="F695" s="1177"/>
      <c r="G695" s="1177"/>
      <c r="H695" s="1177"/>
      <c r="I695" s="753">
        <f t="shared" si="14"/>
        <v>0</v>
      </c>
    </row>
    <row r="696" spans="1:9" hidden="1" x14ac:dyDescent="0.25">
      <c r="A696" s="754" t="s">
        <v>1152</v>
      </c>
      <c r="B696" s="754"/>
      <c r="C696" s="748" t="s">
        <v>1153</v>
      </c>
      <c r="D696" s="766"/>
      <c r="E696" s="1177"/>
      <c r="F696" s="1177"/>
      <c r="G696" s="1177"/>
      <c r="H696" s="1177"/>
      <c r="I696" s="753">
        <f t="shared" si="14"/>
        <v>0</v>
      </c>
    </row>
    <row r="697" spans="1:9" hidden="1" x14ac:dyDescent="0.25">
      <c r="A697" s="754" t="s">
        <v>1154</v>
      </c>
      <c r="B697" s="754"/>
      <c r="C697" s="748" t="s">
        <v>1155</v>
      </c>
      <c r="D697" s="766"/>
      <c r="E697" s="1177"/>
      <c r="F697" s="1177"/>
      <c r="G697" s="1177"/>
      <c r="H697" s="1177"/>
      <c r="I697" s="753">
        <f t="shared" si="14"/>
        <v>0</v>
      </c>
    </row>
    <row r="698" spans="1:9" hidden="1" x14ac:dyDescent="0.25">
      <c r="A698" s="754" t="s">
        <v>1156</v>
      </c>
      <c r="B698" s="754"/>
      <c r="C698" s="748" t="s">
        <v>1157</v>
      </c>
      <c r="D698" s="766"/>
      <c r="E698" s="1177"/>
      <c r="F698" s="1177"/>
      <c r="G698" s="1177"/>
      <c r="H698" s="1177"/>
      <c r="I698" s="753">
        <f t="shared" si="14"/>
        <v>0</v>
      </c>
    </row>
    <row r="699" spans="1:9" hidden="1" x14ac:dyDescent="0.25">
      <c r="A699" s="754" t="s">
        <v>1158</v>
      </c>
      <c r="B699" s="754"/>
      <c r="C699" s="748" t="s">
        <v>1159</v>
      </c>
      <c r="D699" s="766"/>
      <c r="E699" s="1177"/>
      <c r="F699" s="1177"/>
      <c r="G699" s="1177"/>
      <c r="H699" s="1177"/>
      <c r="I699" s="753">
        <f t="shared" si="14"/>
        <v>0</v>
      </c>
    </row>
    <row r="700" spans="1:9" hidden="1" x14ac:dyDescent="0.25">
      <c r="A700" s="754" t="s">
        <v>1160</v>
      </c>
      <c r="B700" s="754"/>
      <c r="C700" s="748" t="s">
        <v>1161</v>
      </c>
      <c r="D700" s="766"/>
      <c r="E700" s="1177"/>
      <c r="F700" s="1177"/>
      <c r="G700" s="1177"/>
      <c r="H700" s="1177"/>
      <c r="I700" s="753">
        <f t="shared" si="14"/>
        <v>0</v>
      </c>
    </row>
    <row r="701" spans="1:9" ht="19.5" hidden="1" customHeight="1" x14ac:dyDescent="0.25">
      <c r="A701" s="754" t="s">
        <v>1162</v>
      </c>
      <c r="B701" s="754"/>
      <c r="C701" s="748" t="s">
        <v>1163</v>
      </c>
      <c r="D701" s="766"/>
      <c r="E701" s="1177"/>
      <c r="F701" s="1177"/>
      <c r="G701" s="1177"/>
      <c r="H701" s="1177"/>
      <c r="I701" s="753">
        <f t="shared" si="14"/>
        <v>0</v>
      </c>
    </row>
    <row r="702" spans="1:9" hidden="1" x14ac:dyDescent="0.25">
      <c r="A702" s="754" t="s">
        <v>1164</v>
      </c>
      <c r="B702" s="754"/>
      <c r="C702" s="748" t="s">
        <v>1165</v>
      </c>
      <c r="D702" s="766"/>
      <c r="E702" s="1177"/>
      <c r="F702" s="1177"/>
      <c r="G702" s="1177"/>
      <c r="H702" s="1177"/>
      <c r="I702" s="753">
        <f t="shared" si="14"/>
        <v>0</v>
      </c>
    </row>
    <row r="703" spans="1:9" hidden="1" x14ac:dyDescent="0.25">
      <c r="A703" s="754" t="s">
        <v>1166</v>
      </c>
      <c r="B703" s="754"/>
      <c r="C703" s="748" t="s">
        <v>1167</v>
      </c>
      <c r="D703" s="766"/>
      <c r="E703" s="1177"/>
      <c r="F703" s="1177"/>
      <c r="G703" s="1177"/>
      <c r="H703" s="1177"/>
      <c r="I703" s="753">
        <f t="shared" si="14"/>
        <v>0</v>
      </c>
    </row>
    <row r="704" spans="1:9" hidden="1" x14ac:dyDescent="0.25">
      <c r="A704" s="805"/>
      <c r="B704" s="805"/>
      <c r="C704" s="871" t="s">
        <v>170</v>
      </c>
      <c r="D704" s="868"/>
      <c r="E704" s="1178"/>
      <c r="F704" s="1178"/>
      <c r="G704" s="1178"/>
      <c r="H704" s="1178"/>
      <c r="I704" s="753">
        <f t="shared" si="14"/>
        <v>0</v>
      </c>
    </row>
    <row r="705" spans="1:12" ht="18.75" x14ac:dyDescent="0.25">
      <c r="A705" s="1184" t="s">
        <v>518</v>
      </c>
      <c r="B705" s="1187">
        <v>9770</v>
      </c>
      <c r="C705" s="1190" t="s">
        <v>310</v>
      </c>
      <c r="D705" s="879">
        <f>SUM(D709:D775)</f>
        <v>38059160</v>
      </c>
      <c r="E705" s="1193"/>
      <c r="F705" s="1194"/>
      <c r="G705" s="1194"/>
      <c r="H705" s="1195"/>
      <c r="I705" s="753">
        <f t="shared" si="14"/>
        <v>38059160</v>
      </c>
    </row>
    <row r="706" spans="1:12" ht="18.75" hidden="1" x14ac:dyDescent="0.25">
      <c r="A706" s="1185"/>
      <c r="B706" s="1188"/>
      <c r="C706" s="1191"/>
      <c r="D706" s="866"/>
      <c r="E706" s="1196"/>
      <c r="F706" s="1197"/>
      <c r="G706" s="1197"/>
      <c r="H706" s="1198"/>
      <c r="I706" s="753">
        <f t="shared" si="14"/>
        <v>0</v>
      </c>
      <c r="K706" s="860" t="s">
        <v>84</v>
      </c>
      <c r="L706" s="860" t="s">
        <v>3</v>
      </c>
    </row>
    <row r="707" spans="1:12" ht="18.75" hidden="1" x14ac:dyDescent="0.25">
      <c r="A707" s="1185"/>
      <c r="B707" s="1188"/>
      <c r="C707" s="1191"/>
      <c r="D707" s="866"/>
      <c r="E707" s="1196"/>
      <c r="F707" s="1197"/>
      <c r="G707" s="1197"/>
      <c r="H707" s="1198"/>
      <c r="I707" s="753">
        <f t="shared" si="14"/>
        <v>0</v>
      </c>
      <c r="K707" s="860"/>
      <c r="L707" s="855"/>
    </row>
    <row r="708" spans="1:12" ht="18.75" hidden="1" x14ac:dyDescent="0.25">
      <c r="A708" s="1186"/>
      <c r="B708" s="1189"/>
      <c r="C708" s="1192"/>
      <c r="D708" s="867"/>
      <c r="E708" s="1201"/>
      <c r="F708" s="1202"/>
      <c r="G708" s="1202"/>
      <c r="H708" s="1203"/>
      <c r="I708" s="753">
        <f t="shared" si="14"/>
        <v>0</v>
      </c>
      <c r="K708" s="861" t="e">
        <f>SUM(K709:K775)</f>
        <v>#REF!</v>
      </c>
      <c r="L708" s="861" t="e">
        <f>K708-D705+D634+D563</f>
        <v>#REF!</v>
      </c>
    </row>
    <row r="709" spans="1:12" hidden="1" x14ac:dyDescent="0.25">
      <c r="A709" s="754" t="s">
        <v>531</v>
      </c>
      <c r="B709" s="754"/>
      <c r="C709" s="748" t="s">
        <v>1078</v>
      </c>
      <c r="D709" s="766">
        <v>0</v>
      </c>
      <c r="E709" s="1178"/>
      <c r="F709" s="1178"/>
      <c r="G709" s="1178"/>
      <c r="H709" s="1178"/>
      <c r="I709" s="753">
        <f t="shared" si="14"/>
        <v>0</v>
      </c>
      <c r="K709" s="861" t="e">
        <f>#REF!</f>
        <v>#REF!</v>
      </c>
      <c r="L709" s="861" t="e">
        <f>D567+D638+D709=K709</f>
        <v>#REF!</v>
      </c>
    </row>
    <row r="710" spans="1:12" x14ac:dyDescent="0.25">
      <c r="A710" s="754" t="s">
        <v>532</v>
      </c>
      <c r="B710" s="754"/>
      <c r="C710" s="748" t="s">
        <v>1087</v>
      </c>
      <c r="D710" s="876">
        <v>40000</v>
      </c>
      <c r="E710" s="1177"/>
      <c r="F710" s="1177"/>
      <c r="G710" s="1177"/>
      <c r="H710" s="1177"/>
      <c r="I710" s="753">
        <f t="shared" si="14"/>
        <v>40000</v>
      </c>
      <c r="K710" s="861" t="e">
        <f>#REF!</f>
        <v>#REF!</v>
      </c>
      <c r="L710" s="861" t="e">
        <f t="shared" ref="L710:L773" si="15">D568+D639+D710=K710</f>
        <v>#REF!</v>
      </c>
    </row>
    <row r="711" spans="1:12" x14ac:dyDescent="0.25">
      <c r="A711" s="754" t="s">
        <v>533</v>
      </c>
      <c r="B711" s="754"/>
      <c r="C711" s="748" t="s">
        <v>1088</v>
      </c>
      <c r="D711" s="876">
        <v>50000</v>
      </c>
      <c r="E711" s="1177"/>
      <c r="F711" s="1177"/>
      <c r="G711" s="1177"/>
      <c r="H711" s="1177"/>
      <c r="I711" s="753">
        <f t="shared" si="14"/>
        <v>50000</v>
      </c>
      <c r="K711" s="861" t="e">
        <f>#REF!</f>
        <v>#REF!</v>
      </c>
      <c r="L711" s="861" t="e">
        <f t="shared" si="15"/>
        <v>#REF!</v>
      </c>
    </row>
    <row r="712" spans="1:12" x14ac:dyDescent="0.25">
      <c r="A712" s="754" t="s">
        <v>534</v>
      </c>
      <c r="B712" s="754"/>
      <c r="C712" s="748" t="s">
        <v>1089</v>
      </c>
      <c r="D712" s="876">
        <v>110000</v>
      </c>
      <c r="E712" s="1177"/>
      <c r="F712" s="1177"/>
      <c r="G712" s="1177"/>
      <c r="H712" s="1177"/>
      <c r="I712" s="753">
        <f t="shared" ref="I712:I775" si="16">SUM(D712:H712)</f>
        <v>110000</v>
      </c>
      <c r="K712" s="861" t="e">
        <f>#REF!</f>
        <v>#REF!</v>
      </c>
      <c r="L712" s="861" t="e">
        <f t="shared" si="15"/>
        <v>#REF!</v>
      </c>
    </row>
    <row r="713" spans="1:12" hidden="1" x14ac:dyDescent="0.25">
      <c r="A713" s="754" t="s">
        <v>535</v>
      </c>
      <c r="B713" s="754"/>
      <c r="C713" s="748" t="s">
        <v>1090</v>
      </c>
      <c r="D713" s="766">
        <v>0</v>
      </c>
      <c r="E713" s="1179"/>
      <c r="F713" s="1179"/>
      <c r="G713" s="1179"/>
      <c r="H713" s="1179"/>
      <c r="I713" s="753">
        <f t="shared" si="16"/>
        <v>0</v>
      </c>
      <c r="K713" s="861" t="e">
        <f>#REF!</f>
        <v>#REF!</v>
      </c>
      <c r="L713" s="861" t="e">
        <f t="shared" si="15"/>
        <v>#REF!</v>
      </c>
    </row>
    <row r="714" spans="1:12" hidden="1" x14ac:dyDescent="0.25">
      <c r="A714" s="754" t="s">
        <v>536</v>
      </c>
      <c r="B714" s="754"/>
      <c r="C714" s="748" t="s">
        <v>1091</v>
      </c>
      <c r="D714" s="766">
        <v>0</v>
      </c>
      <c r="E714" s="1177"/>
      <c r="F714" s="1177"/>
      <c r="G714" s="1177"/>
      <c r="H714" s="1177"/>
      <c r="I714" s="753">
        <f t="shared" si="16"/>
        <v>0</v>
      </c>
      <c r="K714" s="861" t="e">
        <f>#REF!</f>
        <v>#REF!</v>
      </c>
      <c r="L714" s="861" t="e">
        <f t="shared" si="15"/>
        <v>#REF!</v>
      </c>
    </row>
    <row r="715" spans="1:12" hidden="1" x14ac:dyDescent="0.25">
      <c r="A715" s="754" t="s">
        <v>537</v>
      </c>
      <c r="B715" s="754"/>
      <c r="C715" s="748" t="s">
        <v>1092</v>
      </c>
      <c r="D715" s="766">
        <v>0</v>
      </c>
      <c r="E715" s="1178"/>
      <c r="F715" s="1178"/>
      <c r="G715" s="1178"/>
      <c r="H715" s="1178"/>
      <c r="I715" s="753">
        <f t="shared" si="16"/>
        <v>0</v>
      </c>
      <c r="K715" s="861" t="e">
        <f>#REF!</f>
        <v>#REF!</v>
      </c>
      <c r="L715" s="861" t="e">
        <f t="shared" si="15"/>
        <v>#REF!</v>
      </c>
    </row>
    <row r="716" spans="1:12" x14ac:dyDescent="0.25">
      <c r="A716" s="754" t="s">
        <v>538</v>
      </c>
      <c r="B716" s="754"/>
      <c r="C716" s="748" t="s">
        <v>1093</v>
      </c>
      <c r="D716" s="876">
        <v>20000</v>
      </c>
      <c r="E716" s="1177"/>
      <c r="F716" s="1177"/>
      <c r="G716" s="1177"/>
      <c r="H716" s="1177"/>
      <c r="I716" s="753">
        <f t="shared" si="16"/>
        <v>20000</v>
      </c>
      <c r="K716" s="861" t="e">
        <f>#REF!</f>
        <v>#REF!</v>
      </c>
      <c r="L716" s="861" t="e">
        <f t="shared" si="15"/>
        <v>#REF!</v>
      </c>
    </row>
    <row r="717" spans="1:12" hidden="1" x14ac:dyDescent="0.25">
      <c r="A717" s="754" t="s">
        <v>539</v>
      </c>
      <c r="B717" s="754"/>
      <c r="C717" s="748" t="s">
        <v>1094</v>
      </c>
      <c r="D717" s="766">
        <v>0</v>
      </c>
      <c r="E717" s="1179"/>
      <c r="F717" s="1179"/>
      <c r="G717" s="1179"/>
      <c r="H717" s="1179"/>
      <c r="I717" s="753">
        <f t="shared" si="16"/>
        <v>0</v>
      </c>
      <c r="K717" s="861" t="e">
        <f>#REF!</f>
        <v>#REF!</v>
      </c>
      <c r="L717" s="861" t="e">
        <f t="shared" si="15"/>
        <v>#REF!</v>
      </c>
    </row>
    <row r="718" spans="1:12" hidden="1" x14ac:dyDescent="0.25">
      <c r="A718" s="754" t="s">
        <v>540</v>
      </c>
      <c r="B718" s="754"/>
      <c r="C718" s="748" t="s">
        <v>1095</v>
      </c>
      <c r="D718" s="766">
        <v>0</v>
      </c>
      <c r="E718" s="1178"/>
      <c r="F718" s="1178"/>
      <c r="G718" s="1178"/>
      <c r="H718" s="1178"/>
      <c r="I718" s="753">
        <f t="shared" si="16"/>
        <v>0</v>
      </c>
      <c r="K718" s="861" t="e">
        <f>#REF!</f>
        <v>#REF!</v>
      </c>
      <c r="L718" s="861" t="e">
        <f t="shared" si="15"/>
        <v>#REF!</v>
      </c>
    </row>
    <row r="719" spans="1:12" x14ac:dyDescent="0.25">
      <c r="A719" s="754" t="s">
        <v>541</v>
      </c>
      <c r="B719" s="754"/>
      <c r="C719" s="748" t="s">
        <v>1096</v>
      </c>
      <c r="D719" s="876">
        <v>100000</v>
      </c>
      <c r="E719" s="1177"/>
      <c r="F719" s="1177"/>
      <c r="G719" s="1177"/>
      <c r="H719" s="1177"/>
      <c r="I719" s="753">
        <f t="shared" si="16"/>
        <v>100000</v>
      </c>
      <c r="K719" s="861" t="e">
        <f>#REF!</f>
        <v>#REF!</v>
      </c>
      <c r="L719" s="861" t="e">
        <f t="shared" si="15"/>
        <v>#REF!</v>
      </c>
    </row>
    <row r="720" spans="1:12" x14ac:dyDescent="0.25">
      <c r="A720" s="754" t="s">
        <v>542</v>
      </c>
      <c r="B720" s="754"/>
      <c r="C720" s="748" t="s">
        <v>1097</v>
      </c>
      <c r="D720" s="876">
        <v>100000</v>
      </c>
      <c r="E720" s="1177"/>
      <c r="F720" s="1177"/>
      <c r="G720" s="1177"/>
      <c r="H720" s="1177"/>
      <c r="I720" s="753">
        <f t="shared" si="16"/>
        <v>100000</v>
      </c>
      <c r="K720" s="861" t="e">
        <f>#REF!</f>
        <v>#REF!</v>
      </c>
      <c r="L720" s="861" t="e">
        <f t="shared" si="15"/>
        <v>#REF!</v>
      </c>
    </row>
    <row r="721" spans="1:12" x14ac:dyDescent="0.25">
      <c r="A721" s="754" t="s">
        <v>543</v>
      </c>
      <c r="B721" s="754"/>
      <c r="C721" s="748" t="s">
        <v>1098</v>
      </c>
      <c r="D721" s="876">
        <v>500000</v>
      </c>
      <c r="E721" s="1177"/>
      <c r="F721" s="1177"/>
      <c r="G721" s="1177"/>
      <c r="H721" s="1177"/>
      <c r="I721" s="753">
        <f t="shared" si="16"/>
        <v>500000</v>
      </c>
      <c r="K721" s="861" t="e">
        <f>#REF!</f>
        <v>#REF!</v>
      </c>
      <c r="L721" s="861" t="e">
        <f t="shared" si="15"/>
        <v>#REF!</v>
      </c>
    </row>
    <row r="722" spans="1:12" x14ac:dyDescent="0.25">
      <c r="A722" s="754" t="s">
        <v>544</v>
      </c>
      <c r="B722" s="754"/>
      <c r="C722" s="748" t="s">
        <v>1099</v>
      </c>
      <c r="D722" s="876">
        <v>140000</v>
      </c>
      <c r="E722" s="1177"/>
      <c r="F722" s="1177"/>
      <c r="G722" s="1177"/>
      <c r="H722" s="1177"/>
      <c r="I722" s="753">
        <f t="shared" si="16"/>
        <v>140000</v>
      </c>
      <c r="K722" s="861" t="e">
        <f>#REF!</f>
        <v>#REF!</v>
      </c>
      <c r="L722" s="861" t="e">
        <f t="shared" si="15"/>
        <v>#REF!</v>
      </c>
    </row>
    <row r="723" spans="1:12" hidden="1" x14ac:dyDescent="0.25">
      <c r="A723" s="754" t="s">
        <v>545</v>
      </c>
      <c r="B723" s="754"/>
      <c r="C723" s="748" t="s">
        <v>1100</v>
      </c>
      <c r="D723" s="766">
        <v>0</v>
      </c>
      <c r="E723" s="1180"/>
      <c r="F723" s="1180"/>
      <c r="G723" s="1180"/>
      <c r="H723" s="1180"/>
      <c r="I723" s="753">
        <f t="shared" si="16"/>
        <v>0</v>
      </c>
      <c r="K723" s="861" t="e">
        <f>#REF!</f>
        <v>#REF!</v>
      </c>
      <c r="L723" s="861" t="e">
        <f t="shared" si="15"/>
        <v>#REF!</v>
      </c>
    </row>
    <row r="724" spans="1:12" x14ac:dyDescent="0.25">
      <c r="A724" s="754" t="s">
        <v>546</v>
      </c>
      <c r="B724" s="754"/>
      <c r="C724" s="748" t="s">
        <v>1101</v>
      </c>
      <c r="D724" s="876">
        <v>50000</v>
      </c>
      <c r="E724" s="1177"/>
      <c r="F724" s="1177"/>
      <c r="G724" s="1177"/>
      <c r="H724" s="1177"/>
      <c r="I724" s="753">
        <f t="shared" si="16"/>
        <v>50000</v>
      </c>
      <c r="K724" s="861" t="e">
        <f>#REF!</f>
        <v>#REF!</v>
      </c>
      <c r="L724" s="861" t="e">
        <f t="shared" si="15"/>
        <v>#REF!</v>
      </c>
    </row>
    <row r="725" spans="1:12" x14ac:dyDescent="0.25">
      <c r="A725" s="754" t="s">
        <v>547</v>
      </c>
      <c r="B725" s="754"/>
      <c r="C725" s="748" t="s">
        <v>1102</v>
      </c>
      <c r="D725" s="876">
        <v>530000</v>
      </c>
      <c r="E725" s="1177"/>
      <c r="F725" s="1177"/>
      <c r="G725" s="1177"/>
      <c r="H725" s="1177"/>
      <c r="I725" s="753">
        <f t="shared" si="16"/>
        <v>530000</v>
      </c>
      <c r="K725" s="861" t="e">
        <f>#REF!</f>
        <v>#REF!</v>
      </c>
      <c r="L725" s="861" t="e">
        <f t="shared" si="15"/>
        <v>#REF!</v>
      </c>
    </row>
    <row r="726" spans="1:12" hidden="1" x14ac:dyDescent="0.25">
      <c r="A726" s="754" t="s">
        <v>548</v>
      </c>
      <c r="B726" s="754"/>
      <c r="C726" s="748" t="s">
        <v>1103</v>
      </c>
      <c r="D726" s="766">
        <v>0</v>
      </c>
      <c r="E726" s="1179"/>
      <c r="F726" s="1179"/>
      <c r="G726" s="1179"/>
      <c r="H726" s="1179"/>
      <c r="I726" s="753">
        <f t="shared" si="16"/>
        <v>0</v>
      </c>
      <c r="K726" s="861" t="e">
        <f>#REF!</f>
        <v>#REF!</v>
      </c>
      <c r="L726" s="861" t="e">
        <f t="shared" si="15"/>
        <v>#REF!</v>
      </c>
    </row>
    <row r="727" spans="1:12" hidden="1" x14ac:dyDescent="0.25">
      <c r="A727" s="754" t="s">
        <v>549</v>
      </c>
      <c r="B727" s="754"/>
      <c r="C727" s="748" t="s">
        <v>1104</v>
      </c>
      <c r="D727" s="766">
        <v>0</v>
      </c>
      <c r="E727" s="1178"/>
      <c r="F727" s="1178"/>
      <c r="G727" s="1178"/>
      <c r="H727" s="1178"/>
      <c r="I727" s="753">
        <f t="shared" si="16"/>
        <v>0</v>
      </c>
      <c r="K727" s="861" t="e">
        <f>#REF!</f>
        <v>#REF!</v>
      </c>
      <c r="L727" s="861" t="e">
        <f t="shared" si="15"/>
        <v>#REF!</v>
      </c>
    </row>
    <row r="728" spans="1:12" x14ac:dyDescent="0.25">
      <c r="A728" s="754" t="s">
        <v>550</v>
      </c>
      <c r="B728" s="754"/>
      <c r="C728" s="748" t="s">
        <v>1105</v>
      </c>
      <c r="D728" s="876">
        <v>200000</v>
      </c>
      <c r="E728" s="1177"/>
      <c r="F728" s="1177"/>
      <c r="G728" s="1177"/>
      <c r="H728" s="1177"/>
      <c r="I728" s="753">
        <f t="shared" si="16"/>
        <v>200000</v>
      </c>
      <c r="K728" s="861" t="e">
        <f>#REF!</f>
        <v>#REF!</v>
      </c>
      <c r="L728" s="861" t="e">
        <f t="shared" si="15"/>
        <v>#REF!</v>
      </c>
    </row>
    <row r="729" spans="1:12" x14ac:dyDescent="0.25">
      <c r="A729" s="754" t="s">
        <v>551</v>
      </c>
      <c r="B729" s="754"/>
      <c r="C729" s="748" t="s">
        <v>1106</v>
      </c>
      <c r="D729" s="876">
        <v>40000</v>
      </c>
      <c r="E729" s="1177"/>
      <c r="F729" s="1177"/>
      <c r="G729" s="1177"/>
      <c r="H729" s="1177"/>
      <c r="I729" s="753">
        <f t="shared" si="16"/>
        <v>40000</v>
      </c>
      <c r="K729" s="861" t="e">
        <f>#REF!</f>
        <v>#REF!</v>
      </c>
      <c r="L729" s="861" t="e">
        <f t="shared" si="15"/>
        <v>#REF!</v>
      </c>
    </row>
    <row r="730" spans="1:12" hidden="1" x14ac:dyDescent="0.25">
      <c r="A730" s="754" t="s">
        <v>552</v>
      </c>
      <c r="B730" s="754"/>
      <c r="C730" s="748" t="s">
        <v>1107</v>
      </c>
      <c r="D730" s="766">
        <v>0</v>
      </c>
      <c r="E730" s="1179"/>
      <c r="F730" s="1179"/>
      <c r="G730" s="1179"/>
      <c r="H730" s="1179"/>
      <c r="I730" s="753">
        <f t="shared" si="16"/>
        <v>0</v>
      </c>
      <c r="K730" s="861" t="e">
        <f>#REF!</f>
        <v>#REF!</v>
      </c>
      <c r="L730" s="861" t="e">
        <f t="shared" si="15"/>
        <v>#REF!</v>
      </c>
    </row>
    <row r="731" spans="1:12" hidden="1" x14ac:dyDescent="0.25">
      <c r="A731" s="754" t="s">
        <v>553</v>
      </c>
      <c r="B731" s="754"/>
      <c r="C731" s="748" t="s">
        <v>1108</v>
      </c>
      <c r="D731" s="766">
        <v>0</v>
      </c>
      <c r="E731" s="1177"/>
      <c r="F731" s="1177"/>
      <c r="G731" s="1177"/>
      <c r="H731" s="1177"/>
      <c r="I731" s="753">
        <f t="shared" si="16"/>
        <v>0</v>
      </c>
      <c r="K731" s="861" t="e">
        <f>#REF!</f>
        <v>#REF!</v>
      </c>
      <c r="L731" s="861" t="e">
        <f t="shared" si="15"/>
        <v>#REF!</v>
      </c>
    </row>
    <row r="732" spans="1:12" hidden="1" x14ac:dyDescent="0.25">
      <c r="A732" s="754" t="s">
        <v>554</v>
      </c>
      <c r="B732" s="754"/>
      <c r="C732" s="748" t="s">
        <v>1109</v>
      </c>
      <c r="D732" s="766">
        <v>0</v>
      </c>
      <c r="E732" s="1178"/>
      <c r="F732" s="1178"/>
      <c r="G732" s="1178"/>
      <c r="H732" s="1178"/>
      <c r="I732" s="753">
        <f t="shared" si="16"/>
        <v>0</v>
      </c>
      <c r="K732" s="861" t="e">
        <f>#REF!</f>
        <v>#REF!</v>
      </c>
      <c r="L732" s="861" t="e">
        <f t="shared" si="15"/>
        <v>#REF!</v>
      </c>
    </row>
    <row r="733" spans="1:12" x14ac:dyDescent="0.25">
      <c r="A733" s="754" t="s">
        <v>555</v>
      </c>
      <c r="B733" s="754"/>
      <c r="C733" s="748" t="s">
        <v>1110</v>
      </c>
      <c r="D733" s="876">
        <v>140000</v>
      </c>
      <c r="E733" s="1177"/>
      <c r="F733" s="1177"/>
      <c r="G733" s="1177"/>
      <c r="H733" s="1177"/>
      <c r="I733" s="753">
        <f t="shared" si="16"/>
        <v>140000</v>
      </c>
      <c r="K733" s="861" t="e">
        <f>#REF!</f>
        <v>#REF!</v>
      </c>
      <c r="L733" s="861" t="e">
        <f t="shared" si="15"/>
        <v>#REF!</v>
      </c>
    </row>
    <row r="734" spans="1:12" hidden="1" x14ac:dyDescent="0.25">
      <c r="A734" s="754" t="s">
        <v>556</v>
      </c>
      <c r="B734" s="754"/>
      <c r="C734" s="748" t="s">
        <v>1111</v>
      </c>
      <c r="D734" s="766">
        <v>0</v>
      </c>
      <c r="E734" s="1180"/>
      <c r="F734" s="1180"/>
      <c r="G734" s="1180"/>
      <c r="H734" s="1180"/>
      <c r="I734" s="753">
        <f t="shared" si="16"/>
        <v>0</v>
      </c>
      <c r="K734" s="861" t="e">
        <f>#REF!</f>
        <v>#REF!</v>
      </c>
      <c r="L734" s="861" t="e">
        <f t="shared" si="15"/>
        <v>#REF!</v>
      </c>
    </row>
    <row r="735" spans="1:12" x14ac:dyDescent="0.25">
      <c r="A735" s="754" t="s">
        <v>557</v>
      </c>
      <c r="B735" s="754"/>
      <c r="C735" s="748" t="s">
        <v>1112</v>
      </c>
      <c r="D735" s="876">
        <v>200000</v>
      </c>
      <c r="E735" s="1177"/>
      <c r="F735" s="1177"/>
      <c r="G735" s="1177"/>
      <c r="H735" s="1177"/>
      <c r="I735" s="753">
        <f t="shared" si="16"/>
        <v>200000</v>
      </c>
      <c r="K735" s="861" t="e">
        <f>#REF!</f>
        <v>#REF!</v>
      </c>
      <c r="L735" s="861" t="e">
        <f t="shared" si="15"/>
        <v>#REF!</v>
      </c>
    </row>
    <row r="736" spans="1:12" x14ac:dyDescent="0.25">
      <c r="A736" s="754" t="s">
        <v>558</v>
      </c>
      <c r="B736" s="754"/>
      <c r="C736" s="748" t="s">
        <v>1113</v>
      </c>
      <c r="D736" s="876">
        <v>160000</v>
      </c>
      <c r="E736" s="1177"/>
      <c r="F736" s="1177"/>
      <c r="G736" s="1177"/>
      <c r="H736" s="1177"/>
      <c r="I736" s="753">
        <f t="shared" si="16"/>
        <v>160000</v>
      </c>
      <c r="K736" s="860" t="e">
        <f>#REF!</f>
        <v>#REF!</v>
      </c>
      <c r="L736" s="861" t="e">
        <f t="shared" si="15"/>
        <v>#REF!</v>
      </c>
    </row>
    <row r="737" spans="1:12" x14ac:dyDescent="0.25">
      <c r="A737" s="754" t="s">
        <v>559</v>
      </c>
      <c r="B737" s="754"/>
      <c r="C737" s="748" t="s">
        <v>1114</v>
      </c>
      <c r="D737" s="876">
        <v>140000</v>
      </c>
      <c r="E737" s="1177"/>
      <c r="F737" s="1177"/>
      <c r="G737" s="1177"/>
      <c r="H737" s="1177"/>
      <c r="I737" s="753">
        <f t="shared" si="16"/>
        <v>140000</v>
      </c>
      <c r="K737" s="861" t="e">
        <f>#REF!</f>
        <v>#REF!</v>
      </c>
      <c r="L737" s="861" t="e">
        <f t="shared" si="15"/>
        <v>#REF!</v>
      </c>
    </row>
    <row r="738" spans="1:12" hidden="1" x14ac:dyDescent="0.25">
      <c r="A738" s="754" t="s">
        <v>560</v>
      </c>
      <c r="B738" s="754"/>
      <c r="C738" s="748" t="s">
        <v>1115</v>
      </c>
      <c r="D738" s="766">
        <v>0</v>
      </c>
      <c r="E738" s="1179"/>
      <c r="F738" s="1179"/>
      <c r="G738" s="1179"/>
      <c r="H738" s="1179"/>
      <c r="I738" s="753">
        <f t="shared" si="16"/>
        <v>0</v>
      </c>
      <c r="K738" s="861" t="e">
        <f>#REF!</f>
        <v>#REF!</v>
      </c>
      <c r="L738" s="861" t="e">
        <f t="shared" si="15"/>
        <v>#REF!</v>
      </c>
    </row>
    <row r="739" spans="1:12" hidden="1" x14ac:dyDescent="0.25">
      <c r="A739" s="754" t="s">
        <v>561</v>
      </c>
      <c r="B739" s="754"/>
      <c r="C739" s="748" t="s">
        <v>1116</v>
      </c>
      <c r="D739" s="766">
        <v>0</v>
      </c>
      <c r="E739" s="1178"/>
      <c r="F739" s="1178"/>
      <c r="G739" s="1178"/>
      <c r="H739" s="1178"/>
      <c r="I739" s="753">
        <f t="shared" si="16"/>
        <v>0</v>
      </c>
      <c r="K739" s="861" t="e">
        <f>#REF!</f>
        <v>#REF!</v>
      </c>
      <c r="L739" s="861" t="e">
        <f t="shared" si="15"/>
        <v>#REF!</v>
      </c>
    </row>
    <row r="740" spans="1:12" x14ac:dyDescent="0.25">
      <c r="A740" s="754" t="s">
        <v>562</v>
      </c>
      <c r="B740" s="754"/>
      <c r="C740" s="748" t="s">
        <v>1117</v>
      </c>
      <c r="D740" s="876">
        <v>400000</v>
      </c>
      <c r="E740" s="1177"/>
      <c r="F740" s="1177"/>
      <c r="G740" s="1177"/>
      <c r="H740" s="1177"/>
      <c r="I740" s="753">
        <f t="shared" si="16"/>
        <v>400000</v>
      </c>
      <c r="K740" s="861" t="e">
        <f>#REF!</f>
        <v>#REF!</v>
      </c>
      <c r="L740" s="861" t="e">
        <f t="shared" si="15"/>
        <v>#REF!</v>
      </c>
    </row>
    <row r="741" spans="1:12" x14ac:dyDescent="0.25">
      <c r="A741" s="754" t="s">
        <v>563</v>
      </c>
      <c r="B741" s="754"/>
      <c r="C741" s="748" t="s">
        <v>1118</v>
      </c>
      <c r="D741" s="876">
        <v>12000</v>
      </c>
      <c r="E741" s="1177"/>
      <c r="F741" s="1177"/>
      <c r="G741" s="1177"/>
      <c r="H741" s="1177"/>
      <c r="I741" s="753">
        <f t="shared" si="16"/>
        <v>12000</v>
      </c>
      <c r="K741" s="861" t="e">
        <f>#REF!</f>
        <v>#REF!</v>
      </c>
      <c r="L741" s="861" t="e">
        <f t="shared" si="15"/>
        <v>#REF!</v>
      </c>
    </row>
    <row r="742" spans="1:12" x14ac:dyDescent="0.25">
      <c r="A742" s="754" t="s">
        <v>564</v>
      </c>
      <c r="B742" s="754"/>
      <c r="C742" s="748" t="s">
        <v>1119</v>
      </c>
      <c r="D742" s="876">
        <v>50000</v>
      </c>
      <c r="E742" s="1177"/>
      <c r="F742" s="1177"/>
      <c r="G742" s="1177"/>
      <c r="H742" s="1177"/>
      <c r="I742" s="753">
        <f t="shared" si="16"/>
        <v>50000</v>
      </c>
      <c r="K742" s="861" t="e">
        <f>#REF!</f>
        <v>#REF!</v>
      </c>
      <c r="L742" s="861" t="e">
        <f t="shared" si="15"/>
        <v>#REF!</v>
      </c>
    </row>
    <row r="743" spans="1:12" x14ac:dyDescent="0.25">
      <c r="A743" s="754" t="s">
        <v>565</v>
      </c>
      <c r="B743" s="754"/>
      <c r="C743" s="748" t="s">
        <v>1120</v>
      </c>
      <c r="D743" s="876">
        <v>75000</v>
      </c>
      <c r="E743" s="1177"/>
      <c r="F743" s="1177"/>
      <c r="G743" s="1177"/>
      <c r="H743" s="1177"/>
      <c r="I743" s="753">
        <f t="shared" si="16"/>
        <v>75000</v>
      </c>
      <c r="K743" s="861" t="e">
        <f>#REF!</f>
        <v>#REF!</v>
      </c>
      <c r="L743" s="861" t="e">
        <f t="shared" si="15"/>
        <v>#REF!</v>
      </c>
    </row>
    <row r="744" spans="1:12" x14ac:dyDescent="0.25">
      <c r="A744" s="754" t="s">
        <v>566</v>
      </c>
      <c r="B744" s="754"/>
      <c r="C744" s="748" t="s">
        <v>1121</v>
      </c>
      <c r="D744" s="876">
        <v>200000</v>
      </c>
      <c r="E744" s="1177"/>
      <c r="F744" s="1177"/>
      <c r="G744" s="1177"/>
      <c r="H744" s="1177"/>
      <c r="I744" s="753">
        <f t="shared" si="16"/>
        <v>200000</v>
      </c>
      <c r="K744" s="861" t="e">
        <f>#REF!</f>
        <v>#REF!</v>
      </c>
      <c r="L744" s="861" t="e">
        <f t="shared" si="15"/>
        <v>#REF!</v>
      </c>
    </row>
    <row r="745" spans="1:12" hidden="1" x14ac:dyDescent="0.25">
      <c r="A745" s="754" t="s">
        <v>567</v>
      </c>
      <c r="B745" s="754"/>
      <c r="C745" s="748" t="s">
        <v>1122</v>
      </c>
      <c r="D745" s="766">
        <v>0</v>
      </c>
      <c r="E745" s="1180"/>
      <c r="F745" s="1180"/>
      <c r="G745" s="1180"/>
      <c r="H745" s="1180"/>
      <c r="I745" s="753">
        <f t="shared" si="16"/>
        <v>0</v>
      </c>
      <c r="K745" s="861" t="e">
        <f>#REF!</f>
        <v>#REF!</v>
      </c>
      <c r="L745" s="861" t="e">
        <f t="shared" si="15"/>
        <v>#REF!</v>
      </c>
    </row>
    <row r="746" spans="1:12" x14ac:dyDescent="0.25">
      <c r="A746" s="754" t="s">
        <v>568</v>
      </c>
      <c r="B746" s="754"/>
      <c r="C746" s="748" t="s">
        <v>1123</v>
      </c>
      <c r="D746" s="876">
        <v>200000</v>
      </c>
      <c r="E746" s="1177"/>
      <c r="F746" s="1177"/>
      <c r="G746" s="1177"/>
      <c r="H746" s="1177"/>
      <c r="I746" s="753">
        <f t="shared" si="16"/>
        <v>200000</v>
      </c>
      <c r="K746" s="861" t="e">
        <f>#REF!</f>
        <v>#REF!</v>
      </c>
      <c r="L746" s="861" t="e">
        <f t="shared" si="15"/>
        <v>#REF!</v>
      </c>
    </row>
    <row r="747" spans="1:12" x14ac:dyDescent="0.25">
      <c r="A747" s="754" t="s">
        <v>569</v>
      </c>
      <c r="B747" s="754"/>
      <c r="C747" s="748" t="s">
        <v>1124</v>
      </c>
      <c r="D747" s="876">
        <v>300000</v>
      </c>
      <c r="E747" s="1177"/>
      <c r="F747" s="1177"/>
      <c r="G747" s="1177"/>
      <c r="H747" s="1177"/>
      <c r="I747" s="753">
        <f t="shared" si="16"/>
        <v>300000</v>
      </c>
      <c r="K747" s="861" t="e">
        <f>#REF!</f>
        <v>#REF!</v>
      </c>
      <c r="L747" s="861" t="e">
        <f t="shared" si="15"/>
        <v>#REF!</v>
      </c>
    </row>
    <row r="748" spans="1:12" x14ac:dyDescent="0.25">
      <c r="A748" s="754" t="s">
        <v>570</v>
      </c>
      <c r="B748" s="754"/>
      <c r="C748" s="748" t="s">
        <v>1125</v>
      </c>
      <c r="D748" s="876">
        <v>295000</v>
      </c>
      <c r="E748" s="1177"/>
      <c r="F748" s="1177"/>
      <c r="G748" s="1177"/>
      <c r="H748" s="1177"/>
      <c r="I748" s="753">
        <f t="shared" si="16"/>
        <v>295000</v>
      </c>
      <c r="K748" s="861" t="e">
        <f>#REF!</f>
        <v>#REF!</v>
      </c>
      <c r="L748" s="861" t="e">
        <f t="shared" si="15"/>
        <v>#REF!</v>
      </c>
    </row>
    <row r="749" spans="1:12" hidden="1" x14ac:dyDescent="0.25">
      <c r="A749" s="754" t="s">
        <v>571</v>
      </c>
      <c r="B749" s="754"/>
      <c r="C749" s="748" t="s">
        <v>1126</v>
      </c>
      <c r="D749" s="766">
        <v>0</v>
      </c>
      <c r="E749" s="1179"/>
      <c r="F749" s="1179"/>
      <c r="G749" s="1179"/>
      <c r="H749" s="1179"/>
      <c r="I749" s="753">
        <f t="shared" si="16"/>
        <v>0</v>
      </c>
      <c r="K749" s="861" t="e">
        <f>#REF!</f>
        <v>#REF!</v>
      </c>
      <c r="L749" s="861" t="e">
        <f t="shared" si="15"/>
        <v>#REF!</v>
      </c>
    </row>
    <row r="750" spans="1:12" hidden="1" x14ac:dyDescent="0.25">
      <c r="A750" s="754" t="s">
        <v>572</v>
      </c>
      <c r="B750" s="754"/>
      <c r="C750" s="748" t="s">
        <v>1127</v>
      </c>
      <c r="D750" s="766">
        <v>0</v>
      </c>
      <c r="E750" s="1177"/>
      <c r="F750" s="1177"/>
      <c r="G750" s="1177"/>
      <c r="H750" s="1177"/>
      <c r="I750" s="753">
        <f t="shared" si="16"/>
        <v>0</v>
      </c>
      <c r="K750" s="861" t="e">
        <f>#REF!</f>
        <v>#REF!</v>
      </c>
      <c r="L750" s="861" t="e">
        <f t="shared" si="15"/>
        <v>#REF!</v>
      </c>
    </row>
    <row r="751" spans="1:12" hidden="1" x14ac:dyDescent="0.25">
      <c r="A751" s="754" t="s">
        <v>781</v>
      </c>
      <c r="B751" s="754"/>
      <c r="C751" s="748" t="s">
        <v>1128</v>
      </c>
      <c r="D751" s="766">
        <v>0</v>
      </c>
      <c r="E751" s="1177"/>
      <c r="F751" s="1177"/>
      <c r="G751" s="1177"/>
      <c r="H751" s="1177"/>
      <c r="I751" s="753">
        <f t="shared" si="16"/>
        <v>0</v>
      </c>
      <c r="K751" s="861" t="e">
        <f>#REF!</f>
        <v>#REF!</v>
      </c>
      <c r="L751" s="861" t="e">
        <f t="shared" si="15"/>
        <v>#REF!</v>
      </c>
    </row>
    <row r="752" spans="1:12" hidden="1" x14ac:dyDescent="0.25">
      <c r="A752" s="754" t="s">
        <v>782</v>
      </c>
      <c r="B752" s="754"/>
      <c r="C752" s="748" t="s">
        <v>1129</v>
      </c>
      <c r="D752" s="766">
        <v>0</v>
      </c>
      <c r="E752" s="1177"/>
      <c r="F752" s="1177"/>
      <c r="G752" s="1177"/>
      <c r="H752" s="1177"/>
      <c r="I752" s="753">
        <f t="shared" si="16"/>
        <v>0</v>
      </c>
      <c r="K752" s="861" t="e">
        <f>#REF!</f>
        <v>#REF!</v>
      </c>
      <c r="L752" s="861" t="e">
        <f t="shared" si="15"/>
        <v>#REF!</v>
      </c>
    </row>
    <row r="753" spans="1:12" hidden="1" x14ac:dyDescent="0.25">
      <c r="A753" s="754" t="s">
        <v>783</v>
      </c>
      <c r="B753" s="754"/>
      <c r="C753" s="748" t="s">
        <v>1130</v>
      </c>
      <c r="D753" s="766">
        <v>0</v>
      </c>
      <c r="E753" s="1178"/>
      <c r="F753" s="1178"/>
      <c r="G753" s="1178"/>
      <c r="H753" s="1178"/>
      <c r="I753" s="753">
        <f t="shared" si="16"/>
        <v>0</v>
      </c>
      <c r="K753" s="861" t="e">
        <f>#REF!</f>
        <v>#REF!</v>
      </c>
      <c r="L753" s="861" t="e">
        <f t="shared" si="15"/>
        <v>#REF!</v>
      </c>
    </row>
    <row r="754" spans="1:12" x14ac:dyDescent="0.25">
      <c r="A754" s="754" t="s">
        <v>784</v>
      </c>
      <c r="B754" s="754"/>
      <c r="C754" s="748" t="s">
        <v>1131</v>
      </c>
      <c r="D754" s="876">
        <f>500000-100000</f>
        <v>400000</v>
      </c>
      <c r="E754" s="1177"/>
      <c r="F754" s="1177"/>
      <c r="G754" s="1177"/>
      <c r="H754" s="1177"/>
      <c r="I754" s="753">
        <f t="shared" si="16"/>
        <v>400000</v>
      </c>
      <c r="K754" s="861" t="e">
        <f>#REF!</f>
        <v>#REF!</v>
      </c>
      <c r="L754" s="861" t="e">
        <f t="shared" si="15"/>
        <v>#REF!</v>
      </c>
    </row>
    <row r="755" spans="1:12" x14ac:dyDescent="0.25">
      <c r="A755" s="754" t="s">
        <v>785</v>
      </c>
      <c r="B755" s="754"/>
      <c r="C755" s="748" t="s">
        <v>1132</v>
      </c>
      <c r="D755" s="876">
        <v>36000</v>
      </c>
      <c r="E755" s="1177"/>
      <c r="F755" s="1177"/>
      <c r="G755" s="1177"/>
      <c r="H755" s="1177"/>
      <c r="I755" s="753">
        <f t="shared" si="16"/>
        <v>36000</v>
      </c>
      <c r="K755" s="861" t="e">
        <f>#REF!</f>
        <v>#REF!</v>
      </c>
      <c r="L755" s="861" t="e">
        <f t="shared" si="15"/>
        <v>#REF!</v>
      </c>
    </row>
    <row r="756" spans="1:12" hidden="1" x14ac:dyDescent="0.25">
      <c r="A756" s="754" t="s">
        <v>786</v>
      </c>
      <c r="B756" s="754"/>
      <c r="C756" s="748" t="s">
        <v>1133</v>
      </c>
      <c r="D756" s="766">
        <v>0</v>
      </c>
      <c r="E756" s="1180"/>
      <c r="F756" s="1180"/>
      <c r="G756" s="1180"/>
      <c r="H756" s="1180"/>
      <c r="I756" s="753">
        <f t="shared" si="16"/>
        <v>0</v>
      </c>
      <c r="K756" s="861" t="e">
        <f>#REF!</f>
        <v>#REF!</v>
      </c>
      <c r="L756" s="861" t="e">
        <f t="shared" si="15"/>
        <v>#REF!</v>
      </c>
    </row>
    <row r="757" spans="1:12" x14ac:dyDescent="0.25">
      <c r="A757" s="754" t="s">
        <v>915</v>
      </c>
      <c r="B757" s="754"/>
      <c r="C757" s="748" t="s">
        <v>1134</v>
      </c>
      <c r="D757" s="876">
        <v>69960</v>
      </c>
      <c r="E757" s="1177"/>
      <c r="F757" s="1177"/>
      <c r="G757" s="1177"/>
      <c r="H757" s="1177"/>
      <c r="I757" s="753">
        <f t="shared" si="16"/>
        <v>69960</v>
      </c>
      <c r="K757" s="861" t="e">
        <f>#REF!</f>
        <v>#REF!</v>
      </c>
      <c r="L757" s="861" t="e">
        <f t="shared" si="15"/>
        <v>#REF!</v>
      </c>
    </row>
    <row r="758" spans="1:12" hidden="1" x14ac:dyDescent="0.25">
      <c r="A758" s="754" t="s">
        <v>916</v>
      </c>
      <c r="B758" s="754"/>
      <c r="C758" s="748" t="s">
        <v>1135</v>
      </c>
      <c r="D758" s="766">
        <v>0</v>
      </c>
      <c r="E758" s="1180"/>
      <c r="F758" s="1180"/>
      <c r="G758" s="1180"/>
      <c r="H758" s="1180"/>
      <c r="I758" s="753">
        <f t="shared" si="16"/>
        <v>0</v>
      </c>
      <c r="K758" s="861" t="e">
        <f>#REF!</f>
        <v>#REF!</v>
      </c>
      <c r="L758" s="861" t="e">
        <f t="shared" si="15"/>
        <v>#REF!</v>
      </c>
    </row>
    <row r="759" spans="1:12" x14ac:dyDescent="0.25">
      <c r="A759" s="754" t="s">
        <v>1136</v>
      </c>
      <c r="B759" s="754"/>
      <c r="C759" s="748" t="s">
        <v>1137</v>
      </c>
      <c r="D759" s="876">
        <v>25000</v>
      </c>
      <c r="E759" s="1177"/>
      <c r="F759" s="1177"/>
      <c r="G759" s="1177"/>
      <c r="H759" s="1177"/>
      <c r="I759" s="753">
        <f t="shared" si="16"/>
        <v>25000</v>
      </c>
      <c r="K759" s="861" t="e">
        <f>#REF!</f>
        <v>#REF!</v>
      </c>
      <c r="L759" s="861" t="e">
        <f t="shared" si="15"/>
        <v>#REF!</v>
      </c>
    </row>
    <row r="760" spans="1:12" hidden="1" x14ac:dyDescent="0.25">
      <c r="A760" s="754" t="s">
        <v>1138</v>
      </c>
      <c r="B760" s="754"/>
      <c r="C760" s="748" t="s">
        <v>1139</v>
      </c>
      <c r="D760" s="766">
        <v>0</v>
      </c>
      <c r="E760" s="1179"/>
      <c r="F760" s="1179"/>
      <c r="G760" s="1179"/>
      <c r="H760" s="1179"/>
      <c r="I760" s="753">
        <f t="shared" si="16"/>
        <v>0</v>
      </c>
      <c r="K760" s="861" t="e">
        <f>#REF!</f>
        <v>#REF!</v>
      </c>
      <c r="L760" s="861" t="e">
        <f t="shared" si="15"/>
        <v>#REF!</v>
      </c>
    </row>
    <row r="761" spans="1:12" hidden="1" x14ac:dyDescent="0.25">
      <c r="A761" s="754" t="s">
        <v>1140</v>
      </c>
      <c r="B761" s="754"/>
      <c r="C761" s="748" t="s">
        <v>1141</v>
      </c>
      <c r="D761" s="766">
        <v>0</v>
      </c>
      <c r="E761" s="1177"/>
      <c r="F761" s="1177"/>
      <c r="G761" s="1177"/>
      <c r="H761" s="1177"/>
      <c r="I761" s="753">
        <f t="shared" si="16"/>
        <v>0</v>
      </c>
      <c r="K761" s="861" t="e">
        <f>#REF!</f>
        <v>#REF!</v>
      </c>
      <c r="L761" s="861" t="e">
        <f t="shared" si="15"/>
        <v>#REF!</v>
      </c>
    </row>
    <row r="762" spans="1:12" hidden="1" x14ac:dyDescent="0.25">
      <c r="A762" s="754" t="s">
        <v>1142</v>
      </c>
      <c r="B762" s="754"/>
      <c r="C762" s="748" t="s">
        <v>1143</v>
      </c>
      <c r="D762" s="766">
        <v>0</v>
      </c>
      <c r="E762" s="1178"/>
      <c r="F762" s="1178"/>
      <c r="G762" s="1178"/>
      <c r="H762" s="1178"/>
      <c r="I762" s="753">
        <f t="shared" si="16"/>
        <v>0</v>
      </c>
      <c r="K762" s="861" t="e">
        <f>#REF!</f>
        <v>#REF!</v>
      </c>
      <c r="L762" s="861" t="e">
        <f t="shared" si="15"/>
        <v>#REF!</v>
      </c>
    </row>
    <row r="763" spans="1:12" x14ac:dyDescent="0.25">
      <c r="A763" s="754" t="s">
        <v>1144</v>
      </c>
      <c r="B763" s="754"/>
      <c r="C763" s="748" t="s">
        <v>1145</v>
      </c>
      <c r="D763" s="876">
        <v>150000</v>
      </c>
      <c r="E763" s="1177"/>
      <c r="F763" s="1177"/>
      <c r="G763" s="1177"/>
      <c r="H763" s="1177"/>
      <c r="I763" s="753">
        <f t="shared" si="16"/>
        <v>150000</v>
      </c>
      <c r="K763" s="861" t="e">
        <f>#REF!</f>
        <v>#REF!</v>
      </c>
      <c r="L763" s="861" t="e">
        <f t="shared" si="15"/>
        <v>#REF!</v>
      </c>
    </row>
    <row r="764" spans="1:12" hidden="1" x14ac:dyDescent="0.25">
      <c r="A764" s="754" t="s">
        <v>1146</v>
      </c>
      <c r="B764" s="754"/>
      <c r="C764" s="748" t="s">
        <v>1147</v>
      </c>
      <c r="D764" s="766">
        <v>0</v>
      </c>
      <c r="E764" s="1179"/>
      <c r="F764" s="1179"/>
      <c r="G764" s="1179"/>
      <c r="H764" s="1179"/>
      <c r="I764" s="753">
        <f t="shared" si="16"/>
        <v>0</v>
      </c>
      <c r="K764" s="861" t="e">
        <f>#REF!</f>
        <v>#REF!</v>
      </c>
      <c r="L764" s="861" t="e">
        <f t="shared" si="15"/>
        <v>#REF!</v>
      </c>
    </row>
    <row r="765" spans="1:12" hidden="1" x14ac:dyDescent="0.25">
      <c r="A765" s="754" t="s">
        <v>1148</v>
      </c>
      <c r="B765" s="754"/>
      <c r="C765" s="748" t="s">
        <v>1149</v>
      </c>
      <c r="D765" s="766">
        <v>0</v>
      </c>
      <c r="E765" s="1177"/>
      <c r="F765" s="1177"/>
      <c r="G765" s="1177"/>
      <c r="H765" s="1177"/>
      <c r="I765" s="753">
        <f t="shared" si="16"/>
        <v>0</v>
      </c>
      <c r="K765" s="861" t="e">
        <f>#REF!</f>
        <v>#REF!</v>
      </c>
      <c r="L765" s="861" t="e">
        <f t="shared" si="15"/>
        <v>#REF!</v>
      </c>
    </row>
    <row r="766" spans="1:12" hidden="1" x14ac:dyDescent="0.25">
      <c r="A766" s="754" t="s">
        <v>1150</v>
      </c>
      <c r="B766" s="754"/>
      <c r="C766" s="748" t="s">
        <v>1151</v>
      </c>
      <c r="D766" s="766">
        <v>0</v>
      </c>
      <c r="E766" s="1177"/>
      <c r="F766" s="1177"/>
      <c r="G766" s="1177"/>
      <c r="H766" s="1177"/>
      <c r="I766" s="753">
        <f t="shared" si="16"/>
        <v>0</v>
      </c>
      <c r="K766" s="861" t="e">
        <f>#REF!</f>
        <v>#REF!</v>
      </c>
      <c r="L766" s="861" t="e">
        <f t="shared" si="15"/>
        <v>#REF!</v>
      </c>
    </row>
    <row r="767" spans="1:12" x14ac:dyDescent="0.25">
      <c r="A767" s="754" t="s">
        <v>1152</v>
      </c>
      <c r="B767" s="754"/>
      <c r="C767" s="748" t="s">
        <v>1153</v>
      </c>
      <c r="D767" s="766">
        <v>100000</v>
      </c>
      <c r="E767" s="1178"/>
      <c r="F767" s="1178"/>
      <c r="G767" s="1178"/>
      <c r="H767" s="1178"/>
      <c r="I767" s="753">
        <f t="shared" si="16"/>
        <v>100000</v>
      </c>
      <c r="K767" s="861" t="e">
        <f>#REF!</f>
        <v>#REF!</v>
      </c>
      <c r="L767" s="861" t="e">
        <f t="shared" si="15"/>
        <v>#REF!</v>
      </c>
    </row>
    <row r="768" spans="1:12" x14ac:dyDescent="0.25">
      <c r="A768" s="754" t="s">
        <v>1154</v>
      </c>
      <c r="B768" s="754"/>
      <c r="C768" s="748" t="s">
        <v>1155</v>
      </c>
      <c r="D768" s="876">
        <v>550000</v>
      </c>
      <c r="E768" s="1177"/>
      <c r="F768" s="1177"/>
      <c r="G768" s="1177"/>
      <c r="H768" s="1177"/>
      <c r="I768" s="753">
        <f t="shared" si="16"/>
        <v>550000</v>
      </c>
      <c r="K768" s="861" t="e">
        <f>#REF!</f>
        <v>#REF!</v>
      </c>
      <c r="L768" s="861" t="e">
        <f t="shared" si="15"/>
        <v>#REF!</v>
      </c>
    </row>
    <row r="769" spans="1:12" hidden="1" x14ac:dyDescent="0.25">
      <c r="A769" s="754" t="s">
        <v>1156</v>
      </c>
      <c r="B769" s="754"/>
      <c r="C769" s="748" t="s">
        <v>1157</v>
      </c>
      <c r="D769" s="766">
        <v>0</v>
      </c>
      <c r="E769" s="1179"/>
      <c r="F769" s="1179"/>
      <c r="G769" s="1179"/>
      <c r="H769" s="1179"/>
      <c r="I769" s="753">
        <f t="shared" si="16"/>
        <v>0</v>
      </c>
      <c r="K769" s="861" t="e">
        <f>#REF!</f>
        <v>#REF!</v>
      </c>
      <c r="L769" s="861" t="e">
        <f t="shared" si="15"/>
        <v>#REF!</v>
      </c>
    </row>
    <row r="770" spans="1:12" hidden="1" x14ac:dyDescent="0.25">
      <c r="A770" s="754" t="s">
        <v>1158</v>
      </c>
      <c r="B770" s="754"/>
      <c r="C770" s="748" t="s">
        <v>1159</v>
      </c>
      <c r="D770" s="766">
        <v>0</v>
      </c>
      <c r="E770" s="1177"/>
      <c r="F770" s="1177"/>
      <c r="G770" s="1177"/>
      <c r="H770" s="1177"/>
      <c r="I770" s="753">
        <f t="shared" si="16"/>
        <v>0</v>
      </c>
      <c r="K770" s="861" t="e">
        <f>#REF!</f>
        <v>#REF!</v>
      </c>
      <c r="L770" s="861" t="e">
        <f t="shared" si="15"/>
        <v>#REF!</v>
      </c>
    </row>
    <row r="771" spans="1:12" hidden="1" x14ac:dyDescent="0.25">
      <c r="A771" s="754" t="s">
        <v>1160</v>
      </c>
      <c r="B771" s="754"/>
      <c r="C771" s="748" t="s">
        <v>1161</v>
      </c>
      <c r="D771" s="766">
        <v>0</v>
      </c>
      <c r="E771" s="1178"/>
      <c r="F771" s="1178"/>
      <c r="G771" s="1178"/>
      <c r="H771" s="1178"/>
      <c r="I771" s="753">
        <f t="shared" si="16"/>
        <v>0</v>
      </c>
      <c r="K771" s="861" t="e">
        <f>#REF!</f>
        <v>#REF!</v>
      </c>
      <c r="L771" s="861" t="e">
        <f t="shared" si="15"/>
        <v>#REF!</v>
      </c>
    </row>
    <row r="772" spans="1:12" x14ac:dyDescent="0.25">
      <c r="A772" s="754" t="s">
        <v>1162</v>
      </c>
      <c r="B772" s="754"/>
      <c r="C772" s="748" t="s">
        <v>1163</v>
      </c>
      <c r="D772" s="876">
        <v>200000</v>
      </c>
      <c r="E772" s="1177"/>
      <c r="F772" s="1177"/>
      <c r="G772" s="1177"/>
      <c r="H772" s="1177"/>
      <c r="I772" s="753">
        <f t="shared" si="16"/>
        <v>200000</v>
      </c>
      <c r="K772" s="861" t="e">
        <f>#REF!</f>
        <v>#REF!</v>
      </c>
      <c r="L772" s="861" t="e">
        <f t="shared" si="15"/>
        <v>#REF!</v>
      </c>
    </row>
    <row r="773" spans="1:12" x14ac:dyDescent="0.25">
      <c r="A773" s="754" t="s">
        <v>1164</v>
      </c>
      <c r="B773" s="754"/>
      <c r="C773" s="748" t="s">
        <v>1165</v>
      </c>
      <c r="D773" s="876">
        <v>11000</v>
      </c>
      <c r="E773" s="1177"/>
      <c r="F773" s="1177"/>
      <c r="G773" s="1177"/>
      <c r="H773" s="1177"/>
      <c r="I773" s="753">
        <f t="shared" si="16"/>
        <v>11000</v>
      </c>
      <c r="K773" s="861" t="e">
        <f>#REF!</f>
        <v>#REF!</v>
      </c>
      <c r="L773" s="861" t="e">
        <f t="shared" si="15"/>
        <v>#REF!</v>
      </c>
    </row>
    <row r="774" spans="1:12" x14ac:dyDescent="0.25">
      <c r="A774" s="754" t="s">
        <v>1166</v>
      </c>
      <c r="B774" s="754"/>
      <c r="C774" s="748" t="s">
        <v>1167</v>
      </c>
      <c r="D774" s="876">
        <v>110000</v>
      </c>
      <c r="E774" s="1177"/>
      <c r="F774" s="1177"/>
      <c r="G774" s="1177"/>
      <c r="H774" s="1177"/>
      <c r="I774" s="753">
        <f t="shared" si="16"/>
        <v>110000</v>
      </c>
      <c r="K774" s="861" t="e">
        <f>#REF!</f>
        <v>#REF!</v>
      </c>
      <c r="L774" s="861" t="e">
        <f>D632+D703+D774=K774</f>
        <v>#REF!</v>
      </c>
    </row>
    <row r="775" spans="1:12" x14ac:dyDescent="0.25">
      <c r="A775" s="754"/>
      <c r="B775" s="754"/>
      <c r="C775" s="748" t="s">
        <v>170</v>
      </c>
      <c r="D775" s="876">
        <f>2672000+29683200</f>
        <v>32355200</v>
      </c>
      <c r="E775" s="1177"/>
      <c r="F775" s="1177"/>
      <c r="G775" s="1177"/>
      <c r="H775" s="1177"/>
      <c r="I775" s="753">
        <f t="shared" si="16"/>
        <v>32355200</v>
      </c>
      <c r="K775" s="861" t="e">
        <f>#REF!</f>
        <v>#REF!</v>
      </c>
      <c r="L775" s="861" t="e">
        <f>D633+D704+D775+D144=K775</f>
        <v>#REF!</v>
      </c>
    </row>
    <row r="776" spans="1:12" ht="20.25" hidden="1" x14ac:dyDescent="0.25">
      <c r="A776" s="1165" t="s">
        <v>1174</v>
      </c>
      <c r="B776" s="1166"/>
      <c r="C776" s="1166"/>
      <c r="D776" s="1217"/>
      <c r="E776" s="890"/>
      <c r="F776" s="890"/>
      <c r="G776" s="890"/>
      <c r="H776" s="891"/>
      <c r="I776" s="753">
        <f t="shared" ref="I776:I839" si="17">SUM(D776:H776)</f>
        <v>0</v>
      </c>
    </row>
    <row r="777" spans="1:12" ht="32.450000000000003" customHeight="1" x14ac:dyDescent="0.25">
      <c r="A777" s="1184" t="s">
        <v>308</v>
      </c>
      <c r="B777" s="1187">
        <v>9770</v>
      </c>
      <c r="C777" s="1204" t="s">
        <v>310</v>
      </c>
      <c r="D777" s="879">
        <f>SUM(D781:D847)</f>
        <v>808400</v>
      </c>
      <c r="E777" s="1193" t="s">
        <v>1196</v>
      </c>
      <c r="F777" s="1194"/>
      <c r="G777" s="1194"/>
      <c r="H777" s="1195"/>
      <c r="I777" s="753">
        <f t="shared" si="17"/>
        <v>808400</v>
      </c>
      <c r="K777" s="860" t="b">
        <f>D777=дод3!J18</f>
        <v>1</v>
      </c>
      <c r="L777" s="855"/>
    </row>
    <row r="778" spans="1:12" ht="45.75" hidden="1" customHeight="1" x14ac:dyDescent="0.25">
      <c r="A778" s="1185"/>
      <c r="B778" s="1188"/>
      <c r="C778" s="1205"/>
      <c r="D778" s="866"/>
      <c r="E778" s="1203" t="s">
        <v>1180</v>
      </c>
      <c r="F778" s="1210"/>
      <c r="G778" s="1210" t="s">
        <v>1181</v>
      </c>
      <c r="H778" s="1210"/>
      <c r="I778" s="753">
        <f t="shared" si="17"/>
        <v>0</v>
      </c>
    </row>
    <row r="779" spans="1:12" ht="13.15" hidden="1" customHeight="1" x14ac:dyDescent="0.25">
      <c r="A779" s="1185"/>
      <c r="B779" s="1188"/>
      <c r="C779" s="1205"/>
      <c r="D779" s="866"/>
      <c r="E779" s="1211" t="s">
        <v>741</v>
      </c>
      <c r="F779" s="1211"/>
      <c r="G779" s="1211"/>
      <c r="H779" s="1212"/>
      <c r="I779" s="753">
        <f t="shared" si="17"/>
        <v>0</v>
      </c>
    </row>
    <row r="780" spans="1:12" ht="27" customHeight="1" x14ac:dyDescent="0.25">
      <c r="A780" s="1186"/>
      <c r="B780" s="1189"/>
      <c r="C780" s="1206"/>
      <c r="D780" s="880"/>
      <c r="E780" s="1207">
        <f>SUM(E781:F847)</f>
        <v>300000</v>
      </c>
      <c r="F780" s="1208"/>
      <c r="G780" s="1207">
        <f>SUM(G781:H847)</f>
        <v>508400</v>
      </c>
      <c r="H780" s="1209"/>
      <c r="I780" s="753">
        <f t="shared" si="17"/>
        <v>808400</v>
      </c>
    </row>
    <row r="781" spans="1:12" hidden="1" x14ac:dyDescent="0.25">
      <c r="A781" s="754" t="s">
        <v>531</v>
      </c>
      <c r="B781" s="754"/>
      <c r="C781" s="748" t="s">
        <v>1078</v>
      </c>
      <c r="D781" s="771"/>
      <c r="E781" s="1224"/>
      <c r="F781" s="1224"/>
      <c r="G781" s="1224"/>
      <c r="H781" s="1224"/>
      <c r="I781" s="753">
        <f t="shared" si="17"/>
        <v>0</v>
      </c>
    </row>
    <row r="782" spans="1:12" hidden="1" x14ac:dyDescent="0.25">
      <c r="A782" s="754" t="s">
        <v>532</v>
      </c>
      <c r="B782" s="754"/>
      <c r="C782" s="748" t="s">
        <v>1087</v>
      </c>
      <c r="D782" s="766"/>
      <c r="E782" s="1199"/>
      <c r="F782" s="1199"/>
      <c r="G782" s="1199"/>
      <c r="H782" s="1199"/>
      <c r="I782" s="753">
        <f t="shared" si="17"/>
        <v>0</v>
      </c>
    </row>
    <row r="783" spans="1:12" hidden="1" x14ac:dyDescent="0.25">
      <c r="A783" s="754" t="s">
        <v>533</v>
      </c>
      <c r="B783" s="754"/>
      <c r="C783" s="748" t="s">
        <v>1088</v>
      </c>
      <c r="D783" s="766"/>
      <c r="E783" s="1199"/>
      <c r="F783" s="1199"/>
      <c r="G783" s="1199"/>
      <c r="H783" s="1199"/>
      <c r="I783" s="753">
        <f t="shared" si="17"/>
        <v>0</v>
      </c>
    </row>
    <row r="784" spans="1:12" hidden="1" x14ac:dyDescent="0.25">
      <c r="A784" s="754" t="s">
        <v>534</v>
      </c>
      <c r="B784" s="754"/>
      <c r="C784" s="748" t="s">
        <v>1089</v>
      </c>
      <c r="D784" s="766"/>
      <c r="E784" s="1199"/>
      <c r="F784" s="1199"/>
      <c r="G784" s="1199"/>
      <c r="H784" s="1199"/>
      <c r="I784" s="753">
        <f t="shared" si="17"/>
        <v>0</v>
      </c>
    </row>
    <row r="785" spans="1:9" hidden="1" x14ac:dyDescent="0.25">
      <c r="A785" s="754" t="s">
        <v>535</v>
      </c>
      <c r="B785" s="754"/>
      <c r="C785" s="748" t="s">
        <v>1090</v>
      </c>
      <c r="D785" s="766"/>
      <c r="E785" s="1199"/>
      <c r="F785" s="1199"/>
      <c r="G785" s="1199"/>
      <c r="H785" s="1199"/>
      <c r="I785" s="753">
        <f t="shared" si="17"/>
        <v>0</v>
      </c>
    </row>
    <row r="786" spans="1:9" hidden="1" x14ac:dyDescent="0.25">
      <c r="A786" s="754" t="s">
        <v>536</v>
      </c>
      <c r="B786" s="754"/>
      <c r="C786" s="748" t="s">
        <v>1091</v>
      </c>
      <c r="D786" s="766"/>
      <c r="E786" s="1199"/>
      <c r="F786" s="1199"/>
      <c r="G786" s="1199"/>
      <c r="H786" s="1199"/>
      <c r="I786" s="753">
        <f t="shared" si="17"/>
        <v>0</v>
      </c>
    </row>
    <row r="787" spans="1:9" hidden="1" x14ac:dyDescent="0.25">
      <c r="A787" s="754" t="s">
        <v>537</v>
      </c>
      <c r="B787" s="754"/>
      <c r="C787" s="748" t="s">
        <v>1092</v>
      </c>
      <c r="D787" s="766"/>
      <c r="E787" s="1199"/>
      <c r="F787" s="1199"/>
      <c r="G787" s="1199"/>
      <c r="H787" s="1199"/>
      <c r="I787" s="753">
        <f t="shared" si="17"/>
        <v>0</v>
      </c>
    </row>
    <row r="788" spans="1:9" hidden="1" x14ac:dyDescent="0.25">
      <c r="A788" s="754" t="s">
        <v>538</v>
      </c>
      <c r="B788" s="754"/>
      <c r="C788" s="748" t="s">
        <v>1093</v>
      </c>
      <c r="D788" s="766"/>
      <c r="E788" s="1199"/>
      <c r="F788" s="1199"/>
      <c r="G788" s="1199"/>
      <c r="H788" s="1199"/>
      <c r="I788" s="753">
        <f t="shared" si="17"/>
        <v>0</v>
      </c>
    </row>
    <row r="789" spans="1:9" hidden="1" x14ac:dyDescent="0.25">
      <c r="A789" s="754" t="s">
        <v>539</v>
      </c>
      <c r="B789" s="754"/>
      <c r="C789" s="748" t="s">
        <v>1094</v>
      </c>
      <c r="D789" s="766"/>
      <c r="E789" s="1199"/>
      <c r="F789" s="1199"/>
      <c r="G789" s="1199"/>
      <c r="H789" s="1199"/>
      <c r="I789" s="753">
        <f t="shared" si="17"/>
        <v>0</v>
      </c>
    </row>
    <row r="790" spans="1:9" hidden="1" x14ac:dyDescent="0.25">
      <c r="A790" s="754" t="s">
        <v>540</v>
      </c>
      <c r="B790" s="754"/>
      <c r="C790" s="748" t="s">
        <v>1095</v>
      </c>
      <c r="D790" s="766"/>
      <c r="E790" s="1199"/>
      <c r="F790" s="1199"/>
      <c r="G790" s="1199"/>
      <c r="H790" s="1199"/>
      <c r="I790" s="753">
        <f t="shared" si="17"/>
        <v>0</v>
      </c>
    </row>
    <row r="791" spans="1:9" hidden="1" x14ac:dyDescent="0.25">
      <c r="A791" s="754" t="s">
        <v>541</v>
      </c>
      <c r="B791" s="754"/>
      <c r="C791" s="748" t="s">
        <v>1096</v>
      </c>
      <c r="D791" s="766"/>
      <c r="E791" s="1199"/>
      <c r="F791" s="1199"/>
      <c r="G791" s="1199"/>
      <c r="H791" s="1199"/>
      <c r="I791" s="753">
        <f t="shared" si="17"/>
        <v>0</v>
      </c>
    </row>
    <row r="792" spans="1:9" hidden="1" x14ac:dyDescent="0.25">
      <c r="A792" s="754" t="s">
        <v>542</v>
      </c>
      <c r="B792" s="754"/>
      <c r="C792" s="748" t="s">
        <v>1097</v>
      </c>
      <c r="D792" s="766"/>
      <c r="E792" s="1199"/>
      <c r="F792" s="1199"/>
      <c r="G792" s="1199"/>
      <c r="H792" s="1199"/>
      <c r="I792" s="753">
        <f t="shared" si="17"/>
        <v>0</v>
      </c>
    </row>
    <row r="793" spans="1:9" hidden="1" x14ac:dyDescent="0.25">
      <c r="A793" s="754" t="s">
        <v>543</v>
      </c>
      <c r="B793" s="754"/>
      <c r="C793" s="748" t="s">
        <v>1098</v>
      </c>
      <c r="D793" s="766"/>
      <c r="E793" s="1199"/>
      <c r="F793" s="1199"/>
      <c r="G793" s="1199"/>
      <c r="H793" s="1199"/>
      <c r="I793" s="753">
        <f t="shared" si="17"/>
        <v>0</v>
      </c>
    </row>
    <row r="794" spans="1:9" hidden="1" x14ac:dyDescent="0.25">
      <c r="A794" s="754" t="s">
        <v>544</v>
      </c>
      <c r="B794" s="754"/>
      <c r="C794" s="748" t="s">
        <v>1099</v>
      </c>
      <c r="D794" s="766"/>
      <c r="E794" s="1199"/>
      <c r="F794" s="1199"/>
      <c r="G794" s="1199"/>
      <c r="H794" s="1199"/>
      <c r="I794" s="753">
        <f t="shared" si="17"/>
        <v>0</v>
      </c>
    </row>
    <row r="795" spans="1:9" hidden="1" x14ac:dyDescent="0.25">
      <c r="A795" s="754" t="s">
        <v>545</v>
      </c>
      <c r="B795" s="754"/>
      <c r="C795" s="748" t="s">
        <v>1100</v>
      </c>
      <c r="D795" s="766"/>
      <c r="E795" s="1199"/>
      <c r="F795" s="1199"/>
      <c r="G795" s="1199"/>
      <c r="H795" s="1199"/>
      <c r="I795" s="753">
        <f t="shared" si="17"/>
        <v>0</v>
      </c>
    </row>
    <row r="796" spans="1:9" hidden="1" x14ac:dyDescent="0.25">
      <c r="A796" s="754" t="s">
        <v>546</v>
      </c>
      <c r="B796" s="754"/>
      <c r="C796" s="748" t="s">
        <v>1101</v>
      </c>
      <c r="D796" s="766"/>
      <c r="E796" s="1199"/>
      <c r="F796" s="1199"/>
      <c r="G796" s="1199"/>
      <c r="H796" s="1199"/>
      <c r="I796" s="753">
        <f t="shared" si="17"/>
        <v>0</v>
      </c>
    </row>
    <row r="797" spans="1:9" hidden="1" x14ac:dyDescent="0.25">
      <c r="A797" s="754" t="s">
        <v>547</v>
      </c>
      <c r="B797" s="754"/>
      <c r="C797" s="748" t="s">
        <v>1102</v>
      </c>
      <c r="D797" s="766"/>
      <c r="E797" s="1199"/>
      <c r="F797" s="1199"/>
      <c r="G797" s="1199"/>
      <c r="H797" s="1199"/>
      <c r="I797" s="753">
        <f t="shared" si="17"/>
        <v>0</v>
      </c>
    </row>
    <row r="798" spans="1:9" hidden="1" x14ac:dyDescent="0.25">
      <c r="A798" s="754" t="s">
        <v>548</v>
      </c>
      <c r="B798" s="754"/>
      <c r="C798" s="748" t="s">
        <v>1103</v>
      </c>
      <c r="D798" s="766"/>
      <c r="E798" s="1199"/>
      <c r="F798" s="1199"/>
      <c r="G798" s="1199"/>
      <c r="H798" s="1199"/>
      <c r="I798" s="753">
        <f t="shared" si="17"/>
        <v>0</v>
      </c>
    </row>
    <row r="799" spans="1:9" hidden="1" x14ac:dyDescent="0.25">
      <c r="A799" s="754" t="s">
        <v>549</v>
      </c>
      <c r="B799" s="754"/>
      <c r="C799" s="748" t="s">
        <v>1104</v>
      </c>
      <c r="D799" s="766"/>
      <c r="E799" s="1199"/>
      <c r="F799" s="1199"/>
      <c r="G799" s="1199"/>
      <c r="H799" s="1199"/>
      <c r="I799" s="753">
        <f t="shared" si="17"/>
        <v>0</v>
      </c>
    </row>
    <row r="800" spans="1:9" hidden="1" x14ac:dyDescent="0.25">
      <c r="A800" s="754" t="s">
        <v>550</v>
      </c>
      <c r="B800" s="754"/>
      <c r="C800" s="748" t="s">
        <v>1105</v>
      </c>
      <c r="D800" s="766"/>
      <c r="E800" s="1199"/>
      <c r="F800" s="1199"/>
      <c r="G800" s="1199"/>
      <c r="H800" s="1199"/>
      <c r="I800" s="753">
        <f t="shared" si="17"/>
        <v>0</v>
      </c>
    </row>
    <row r="801" spans="1:9" hidden="1" x14ac:dyDescent="0.25">
      <c r="A801" s="754" t="s">
        <v>551</v>
      </c>
      <c r="B801" s="754"/>
      <c r="C801" s="748" t="s">
        <v>1106</v>
      </c>
      <c r="D801" s="766"/>
      <c r="E801" s="1199"/>
      <c r="F801" s="1199"/>
      <c r="G801" s="1199"/>
      <c r="H801" s="1199"/>
      <c r="I801" s="753">
        <f t="shared" si="17"/>
        <v>0</v>
      </c>
    </row>
    <row r="802" spans="1:9" hidden="1" x14ac:dyDescent="0.25">
      <c r="A802" s="754" t="s">
        <v>552</v>
      </c>
      <c r="B802" s="754"/>
      <c r="C802" s="748" t="s">
        <v>1107</v>
      </c>
      <c r="D802" s="766"/>
      <c r="E802" s="1199"/>
      <c r="F802" s="1199"/>
      <c r="G802" s="1199"/>
      <c r="H802" s="1199"/>
      <c r="I802" s="753">
        <f t="shared" si="17"/>
        <v>0</v>
      </c>
    </row>
    <row r="803" spans="1:9" hidden="1" x14ac:dyDescent="0.25">
      <c r="A803" s="754" t="s">
        <v>553</v>
      </c>
      <c r="B803" s="754"/>
      <c r="C803" s="748" t="s">
        <v>1108</v>
      </c>
      <c r="D803" s="766"/>
      <c r="E803" s="1199"/>
      <c r="F803" s="1199"/>
      <c r="G803" s="1199"/>
      <c r="H803" s="1199"/>
      <c r="I803" s="753">
        <f t="shared" si="17"/>
        <v>0</v>
      </c>
    </row>
    <row r="804" spans="1:9" hidden="1" x14ac:dyDescent="0.25">
      <c r="A804" s="754" t="s">
        <v>554</v>
      </c>
      <c r="B804" s="754"/>
      <c r="C804" s="748" t="s">
        <v>1109</v>
      </c>
      <c r="D804" s="766"/>
      <c r="E804" s="1199"/>
      <c r="F804" s="1199"/>
      <c r="G804" s="1199"/>
      <c r="H804" s="1199"/>
      <c r="I804" s="753">
        <f t="shared" si="17"/>
        <v>0</v>
      </c>
    </row>
    <row r="805" spans="1:9" hidden="1" x14ac:dyDescent="0.25">
      <c r="A805" s="754" t="s">
        <v>555</v>
      </c>
      <c r="B805" s="754"/>
      <c r="C805" s="748" t="s">
        <v>1110</v>
      </c>
      <c r="D805" s="766"/>
      <c r="E805" s="1199"/>
      <c r="F805" s="1199"/>
      <c r="G805" s="1199"/>
      <c r="H805" s="1199"/>
      <c r="I805" s="753">
        <f t="shared" si="17"/>
        <v>0</v>
      </c>
    </row>
    <row r="806" spans="1:9" hidden="1" x14ac:dyDescent="0.25">
      <c r="A806" s="754" t="s">
        <v>556</v>
      </c>
      <c r="B806" s="754"/>
      <c r="C806" s="748" t="s">
        <v>1111</v>
      </c>
      <c r="D806" s="766"/>
      <c r="E806" s="1199"/>
      <c r="F806" s="1199"/>
      <c r="G806" s="1199"/>
      <c r="H806" s="1199"/>
      <c r="I806" s="753">
        <f t="shared" si="17"/>
        <v>0</v>
      </c>
    </row>
    <row r="807" spans="1:9" hidden="1" x14ac:dyDescent="0.25">
      <c r="A807" s="754" t="s">
        <v>557</v>
      </c>
      <c r="B807" s="754"/>
      <c r="C807" s="748" t="s">
        <v>1112</v>
      </c>
      <c r="D807" s="766"/>
      <c r="E807" s="1199"/>
      <c r="F807" s="1199"/>
      <c r="G807" s="1199"/>
      <c r="H807" s="1199"/>
      <c r="I807" s="753">
        <f t="shared" si="17"/>
        <v>0</v>
      </c>
    </row>
    <row r="808" spans="1:9" hidden="1" x14ac:dyDescent="0.25">
      <c r="A808" s="754" t="s">
        <v>558</v>
      </c>
      <c r="B808" s="754"/>
      <c r="C808" s="748" t="s">
        <v>1113</v>
      </c>
      <c r="D808" s="766"/>
      <c r="E808" s="1199"/>
      <c r="F808" s="1199"/>
      <c r="G808" s="1199"/>
      <c r="H808" s="1199"/>
      <c r="I808" s="753">
        <f t="shared" si="17"/>
        <v>0</v>
      </c>
    </row>
    <row r="809" spans="1:9" hidden="1" x14ac:dyDescent="0.25">
      <c r="A809" s="754" t="s">
        <v>559</v>
      </c>
      <c r="B809" s="754"/>
      <c r="C809" s="748" t="s">
        <v>1114</v>
      </c>
      <c r="D809" s="766"/>
      <c r="E809" s="1199"/>
      <c r="F809" s="1199"/>
      <c r="G809" s="1199"/>
      <c r="H809" s="1199"/>
      <c r="I809" s="753">
        <f t="shared" si="17"/>
        <v>0</v>
      </c>
    </row>
    <row r="810" spans="1:9" hidden="1" x14ac:dyDescent="0.25">
      <c r="A810" s="754" t="s">
        <v>560</v>
      </c>
      <c r="B810" s="754"/>
      <c r="C810" s="748" t="s">
        <v>1115</v>
      </c>
      <c r="D810" s="766"/>
      <c r="E810" s="1199"/>
      <c r="F810" s="1199"/>
      <c r="G810" s="1199"/>
      <c r="H810" s="1199"/>
      <c r="I810" s="753">
        <f t="shared" si="17"/>
        <v>0</v>
      </c>
    </row>
    <row r="811" spans="1:9" hidden="1" x14ac:dyDescent="0.25">
      <c r="A811" s="754" t="s">
        <v>561</v>
      </c>
      <c r="B811" s="754"/>
      <c r="C811" s="748" t="s">
        <v>1116</v>
      </c>
      <c r="D811" s="766"/>
      <c r="E811" s="1199"/>
      <c r="F811" s="1199"/>
      <c r="G811" s="1199"/>
      <c r="H811" s="1199"/>
      <c r="I811" s="753">
        <f t="shared" si="17"/>
        <v>0</v>
      </c>
    </row>
    <row r="812" spans="1:9" hidden="1" x14ac:dyDescent="0.25">
      <c r="A812" s="754" t="s">
        <v>562</v>
      </c>
      <c r="B812" s="754"/>
      <c r="C812" s="748" t="s">
        <v>1117</v>
      </c>
      <c r="D812" s="766"/>
      <c r="E812" s="1199"/>
      <c r="F812" s="1199"/>
      <c r="G812" s="1199"/>
      <c r="H812" s="1199"/>
      <c r="I812" s="753">
        <f t="shared" si="17"/>
        <v>0</v>
      </c>
    </row>
    <row r="813" spans="1:9" hidden="1" x14ac:dyDescent="0.25">
      <c r="A813" s="754" t="s">
        <v>563</v>
      </c>
      <c r="B813" s="754"/>
      <c r="C813" s="748" t="s">
        <v>1118</v>
      </c>
      <c r="D813" s="766"/>
      <c r="E813" s="1199"/>
      <c r="F813" s="1199"/>
      <c r="G813" s="1199"/>
      <c r="H813" s="1199"/>
      <c r="I813" s="753">
        <f t="shared" si="17"/>
        <v>0</v>
      </c>
    </row>
    <row r="814" spans="1:9" hidden="1" x14ac:dyDescent="0.25">
      <c r="A814" s="754" t="s">
        <v>564</v>
      </c>
      <c r="B814" s="754"/>
      <c r="C814" s="748" t="s">
        <v>1119</v>
      </c>
      <c r="D814" s="766"/>
      <c r="E814" s="1199"/>
      <c r="F814" s="1199"/>
      <c r="G814" s="1199"/>
      <c r="H814" s="1199"/>
      <c r="I814" s="753">
        <f t="shared" si="17"/>
        <v>0</v>
      </c>
    </row>
    <row r="815" spans="1:9" hidden="1" x14ac:dyDescent="0.25">
      <c r="A815" s="754" t="s">
        <v>565</v>
      </c>
      <c r="B815" s="754"/>
      <c r="C815" s="748" t="s">
        <v>1120</v>
      </c>
      <c r="D815" s="766"/>
      <c r="E815" s="1199"/>
      <c r="F815" s="1199"/>
      <c r="G815" s="1199"/>
      <c r="H815" s="1199"/>
      <c r="I815" s="753">
        <f t="shared" si="17"/>
        <v>0</v>
      </c>
    </row>
    <row r="816" spans="1:9" hidden="1" x14ac:dyDescent="0.25">
      <c r="A816" s="754" t="s">
        <v>566</v>
      </c>
      <c r="B816" s="754"/>
      <c r="C816" s="748" t="s">
        <v>1121</v>
      </c>
      <c r="D816" s="766"/>
      <c r="E816" s="1199"/>
      <c r="F816" s="1199"/>
      <c r="G816" s="1199"/>
      <c r="H816" s="1199"/>
      <c r="I816" s="753">
        <f t="shared" si="17"/>
        <v>0</v>
      </c>
    </row>
    <row r="817" spans="1:9" hidden="1" x14ac:dyDescent="0.25">
      <c r="A817" s="754" t="s">
        <v>567</v>
      </c>
      <c r="B817" s="754"/>
      <c r="C817" s="748" t="s">
        <v>1122</v>
      </c>
      <c r="D817" s="766"/>
      <c r="E817" s="1199"/>
      <c r="F817" s="1199"/>
      <c r="G817" s="1199"/>
      <c r="H817" s="1199"/>
      <c r="I817" s="753">
        <f t="shared" si="17"/>
        <v>0</v>
      </c>
    </row>
    <row r="818" spans="1:9" hidden="1" x14ac:dyDescent="0.25">
      <c r="A818" s="754" t="s">
        <v>568</v>
      </c>
      <c r="B818" s="754"/>
      <c r="C818" s="748" t="s">
        <v>1123</v>
      </c>
      <c r="D818" s="766"/>
      <c r="E818" s="1199"/>
      <c r="F818" s="1199"/>
      <c r="G818" s="1199"/>
      <c r="H818" s="1199"/>
      <c r="I818" s="753">
        <f t="shared" si="17"/>
        <v>0</v>
      </c>
    </row>
    <row r="819" spans="1:9" hidden="1" x14ac:dyDescent="0.25">
      <c r="A819" s="754" t="s">
        <v>569</v>
      </c>
      <c r="B819" s="754"/>
      <c r="C819" s="748" t="s">
        <v>1124</v>
      </c>
      <c r="D819" s="766"/>
      <c r="E819" s="1199"/>
      <c r="F819" s="1199"/>
      <c r="G819" s="1199"/>
      <c r="H819" s="1199"/>
      <c r="I819" s="753">
        <f t="shared" si="17"/>
        <v>0</v>
      </c>
    </row>
    <row r="820" spans="1:9" hidden="1" x14ac:dyDescent="0.25">
      <c r="A820" s="754" t="s">
        <v>570</v>
      </c>
      <c r="B820" s="754"/>
      <c r="C820" s="748" t="s">
        <v>1125</v>
      </c>
      <c r="D820" s="766"/>
      <c r="E820" s="1199"/>
      <c r="F820" s="1199"/>
      <c r="G820" s="1199"/>
      <c r="H820" s="1199"/>
      <c r="I820" s="753">
        <f t="shared" si="17"/>
        <v>0</v>
      </c>
    </row>
    <row r="821" spans="1:9" hidden="1" x14ac:dyDescent="0.25">
      <c r="A821" s="754" t="s">
        <v>571</v>
      </c>
      <c r="B821" s="754"/>
      <c r="C821" s="748" t="s">
        <v>1126</v>
      </c>
      <c r="D821" s="766"/>
      <c r="E821" s="1199"/>
      <c r="F821" s="1199"/>
      <c r="G821" s="1199"/>
      <c r="H821" s="1199"/>
      <c r="I821" s="753">
        <f t="shared" si="17"/>
        <v>0</v>
      </c>
    </row>
    <row r="822" spans="1:9" hidden="1" x14ac:dyDescent="0.25">
      <c r="A822" s="754" t="s">
        <v>572</v>
      </c>
      <c r="B822" s="754"/>
      <c r="C822" s="748" t="s">
        <v>1127</v>
      </c>
      <c r="D822" s="766"/>
      <c r="E822" s="1199"/>
      <c r="F822" s="1199"/>
      <c r="G822" s="1199"/>
      <c r="H822" s="1199"/>
      <c r="I822" s="753">
        <f t="shared" si="17"/>
        <v>0</v>
      </c>
    </row>
    <row r="823" spans="1:9" hidden="1" x14ac:dyDescent="0.25">
      <c r="A823" s="754" t="s">
        <v>781</v>
      </c>
      <c r="B823" s="754"/>
      <c r="C823" s="748" t="s">
        <v>1128</v>
      </c>
      <c r="D823" s="766"/>
      <c r="E823" s="1199"/>
      <c r="F823" s="1199"/>
      <c r="G823" s="1199"/>
      <c r="H823" s="1199"/>
      <c r="I823" s="753">
        <f t="shared" si="17"/>
        <v>0</v>
      </c>
    </row>
    <row r="824" spans="1:9" hidden="1" x14ac:dyDescent="0.25">
      <c r="A824" s="754" t="s">
        <v>782</v>
      </c>
      <c r="B824" s="754"/>
      <c r="C824" s="748" t="s">
        <v>1129</v>
      </c>
      <c r="D824" s="766"/>
      <c r="E824" s="1199"/>
      <c r="F824" s="1199"/>
      <c r="G824" s="1199"/>
      <c r="H824" s="1199"/>
      <c r="I824" s="753">
        <f t="shared" si="17"/>
        <v>0</v>
      </c>
    </row>
    <row r="825" spans="1:9" hidden="1" x14ac:dyDescent="0.25">
      <c r="A825" s="754" t="s">
        <v>783</v>
      </c>
      <c r="B825" s="754"/>
      <c r="C825" s="748" t="s">
        <v>1130</v>
      </c>
      <c r="D825" s="766"/>
      <c r="E825" s="1199"/>
      <c r="F825" s="1199"/>
      <c r="G825" s="1199"/>
      <c r="H825" s="1199"/>
      <c r="I825" s="753">
        <f t="shared" si="17"/>
        <v>0</v>
      </c>
    </row>
    <row r="826" spans="1:9" hidden="1" x14ac:dyDescent="0.25">
      <c r="A826" s="754" t="s">
        <v>784</v>
      </c>
      <c r="B826" s="754"/>
      <c r="C826" s="748" t="s">
        <v>1131</v>
      </c>
      <c r="D826" s="766"/>
      <c r="E826" s="1199"/>
      <c r="F826" s="1199"/>
      <c r="G826" s="1199"/>
      <c r="H826" s="1199"/>
      <c r="I826" s="753">
        <f t="shared" si="17"/>
        <v>0</v>
      </c>
    </row>
    <row r="827" spans="1:9" hidden="1" x14ac:dyDescent="0.25">
      <c r="A827" s="754" t="s">
        <v>785</v>
      </c>
      <c r="B827" s="754"/>
      <c r="C827" s="748" t="s">
        <v>1132</v>
      </c>
      <c r="D827" s="766"/>
      <c r="E827" s="1199"/>
      <c r="F827" s="1199"/>
      <c r="G827" s="1199"/>
      <c r="H827" s="1199"/>
      <c r="I827" s="753">
        <f t="shared" si="17"/>
        <v>0</v>
      </c>
    </row>
    <row r="828" spans="1:9" hidden="1" x14ac:dyDescent="0.25">
      <c r="A828" s="754" t="s">
        <v>786</v>
      </c>
      <c r="B828" s="754"/>
      <c r="C828" s="748" t="s">
        <v>1133</v>
      </c>
      <c r="D828" s="766"/>
      <c r="E828" s="1199"/>
      <c r="F828" s="1199"/>
      <c r="G828" s="1199"/>
      <c r="H828" s="1199"/>
      <c r="I828" s="753">
        <f t="shared" si="17"/>
        <v>0</v>
      </c>
    </row>
    <row r="829" spans="1:9" hidden="1" x14ac:dyDescent="0.25">
      <c r="A829" s="754" t="s">
        <v>915</v>
      </c>
      <c r="B829" s="754"/>
      <c r="C829" s="748" t="s">
        <v>1134</v>
      </c>
      <c r="D829" s="766"/>
      <c r="E829" s="1199"/>
      <c r="F829" s="1199"/>
      <c r="G829" s="1199"/>
      <c r="H829" s="1199"/>
      <c r="I829" s="753">
        <f t="shared" si="17"/>
        <v>0</v>
      </c>
    </row>
    <row r="830" spans="1:9" hidden="1" x14ac:dyDescent="0.25">
      <c r="A830" s="754" t="s">
        <v>916</v>
      </c>
      <c r="B830" s="754"/>
      <c r="C830" s="748" t="s">
        <v>1135</v>
      </c>
      <c r="D830" s="766"/>
      <c r="E830" s="1199"/>
      <c r="F830" s="1199"/>
      <c r="G830" s="1199"/>
      <c r="H830" s="1199"/>
      <c r="I830" s="753">
        <f t="shared" si="17"/>
        <v>0</v>
      </c>
    </row>
    <row r="831" spans="1:9" hidden="1" x14ac:dyDescent="0.25">
      <c r="A831" s="754" t="s">
        <v>1136</v>
      </c>
      <c r="B831" s="754"/>
      <c r="C831" s="748" t="s">
        <v>1137</v>
      </c>
      <c r="D831" s="766"/>
      <c r="E831" s="1199"/>
      <c r="F831" s="1199"/>
      <c r="G831" s="1199"/>
      <c r="H831" s="1199"/>
      <c r="I831" s="753">
        <f t="shared" si="17"/>
        <v>0</v>
      </c>
    </row>
    <row r="832" spans="1:9" hidden="1" x14ac:dyDescent="0.25">
      <c r="A832" s="754" t="s">
        <v>1138</v>
      </c>
      <c r="B832" s="754"/>
      <c r="C832" s="748" t="s">
        <v>1139</v>
      </c>
      <c r="D832" s="766"/>
      <c r="E832" s="1199"/>
      <c r="F832" s="1199"/>
      <c r="G832" s="1199"/>
      <c r="H832" s="1199"/>
      <c r="I832" s="753">
        <f t="shared" si="17"/>
        <v>0</v>
      </c>
    </row>
    <row r="833" spans="1:12" hidden="1" x14ac:dyDescent="0.25">
      <c r="A833" s="754" t="s">
        <v>1140</v>
      </c>
      <c r="B833" s="754"/>
      <c r="C833" s="748" t="s">
        <v>1141</v>
      </c>
      <c r="D833" s="766"/>
      <c r="E833" s="1199"/>
      <c r="F833" s="1199"/>
      <c r="G833" s="1199"/>
      <c r="H833" s="1199"/>
      <c r="I833" s="753">
        <f t="shared" si="17"/>
        <v>0</v>
      </c>
    </row>
    <row r="834" spans="1:12" hidden="1" x14ac:dyDescent="0.25">
      <c r="A834" s="754" t="s">
        <v>1142</v>
      </c>
      <c r="B834" s="754"/>
      <c r="C834" s="748" t="s">
        <v>1143</v>
      </c>
      <c r="D834" s="766"/>
      <c r="E834" s="1199"/>
      <c r="F834" s="1199"/>
      <c r="G834" s="1199"/>
      <c r="H834" s="1199"/>
      <c r="I834" s="753">
        <f t="shared" si="17"/>
        <v>0</v>
      </c>
    </row>
    <row r="835" spans="1:12" hidden="1" x14ac:dyDescent="0.25">
      <c r="A835" s="754" t="s">
        <v>1144</v>
      </c>
      <c r="B835" s="754"/>
      <c r="C835" s="748" t="s">
        <v>1145</v>
      </c>
      <c r="D835" s="766"/>
      <c r="E835" s="1199"/>
      <c r="F835" s="1199"/>
      <c r="G835" s="1199"/>
      <c r="H835" s="1199"/>
      <c r="I835" s="753">
        <f t="shared" si="17"/>
        <v>0</v>
      </c>
    </row>
    <row r="836" spans="1:12" hidden="1" x14ac:dyDescent="0.25">
      <c r="A836" s="754" t="s">
        <v>1146</v>
      </c>
      <c r="B836" s="754"/>
      <c r="C836" s="748" t="s">
        <v>1147</v>
      </c>
      <c r="D836" s="766"/>
      <c r="E836" s="1199"/>
      <c r="F836" s="1199"/>
      <c r="G836" s="1199"/>
      <c r="H836" s="1199"/>
      <c r="I836" s="753">
        <f t="shared" si="17"/>
        <v>0</v>
      </c>
    </row>
    <row r="837" spans="1:12" hidden="1" x14ac:dyDescent="0.25">
      <c r="A837" s="754" t="s">
        <v>1148</v>
      </c>
      <c r="B837" s="754"/>
      <c r="C837" s="748" t="s">
        <v>1149</v>
      </c>
      <c r="D837" s="766"/>
      <c r="E837" s="1199"/>
      <c r="F837" s="1199"/>
      <c r="G837" s="1199"/>
      <c r="H837" s="1199"/>
      <c r="I837" s="753">
        <f t="shared" si="17"/>
        <v>0</v>
      </c>
    </row>
    <row r="838" spans="1:12" hidden="1" x14ac:dyDescent="0.25">
      <c r="A838" s="754" t="s">
        <v>1150</v>
      </c>
      <c r="B838" s="754"/>
      <c r="C838" s="748" t="s">
        <v>1151</v>
      </c>
      <c r="D838" s="766"/>
      <c r="E838" s="1199"/>
      <c r="F838" s="1199"/>
      <c r="G838" s="1199"/>
      <c r="H838" s="1199"/>
      <c r="I838" s="753">
        <f t="shared" si="17"/>
        <v>0</v>
      </c>
    </row>
    <row r="839" spans="1:12" hidden="1" x14ac:dyDescent="0.25">
      <c r="A839" s="754" t="s">
        <v>1152</v>
      </c>
      <c r="B839" s="754"/>
      <c r="C839" s="748" t="s">
        <v>1153</v>
      </c>
      <c r="D839" s="766"/>
      <c r="E839" s="1199"/>
      <c r="F839" s="1199"/>
      <c r="G839" s="1199"/>
      <c r="H839" s="1199"/>
      <c r="I839" s="753">
        <f t="shared" si="17"/>
        <v>0</v>
      </c>
    </row>
    <row r="840" spans="1:12" hidden="1" x14ac:dyDescent="0.25">
      <c r="A840" s="754" t="s">
        <v>1154</v>
      </c>
      <c r="B840" s="754"/>
      <c r="C840" s="748" t="s">
        <v>1155</v>
      </c>
      <c r="D840" s="766"/>
      <c r="E840" s="1199"/>
      <c r="F840" s="1199"/>
      <c r="G840" s="1199"/>
      <c r="H840" s="1199"/>
      <c r="I840" s="753">
        <f t="shared" ref="I840:I903" si="18">SUM(D840:H840)</f>
        <v>0</v>
      </c>
    </row>
    <row r="841" spans="1:12" hidden="1" x14ac:dyDescent="0.25">
      <c r="A841" s="754" t="s">
        <v>1156</v>
      </c>
      <c r="B841" s="754"/>
      <c r="C841" s="748" t="s">
        <v>1157</v>
      </c>
      <c r="D841" s="766"/>
      <c r="E841" s="1199"/>
      <c r="F841" s="1199"/>
      <c r="G841" s="1199"/>
      <c r="H841" s="1199"/>
      <c r="I841" s="753">
        <f t="shared" si="18"/>
        <v>0</v>
      </c>
    </row>
    <row r="842" spans="1:12" hidden="1" x14ac:dyDescent="0.25">
      <c r="A842" s="754" t="s">
        <v>1158</v>
      </c>
      <c r="B842" s="754"/>
      <c r="C842" s="748" t="s">
        <v>1159</v>
      </c>
      <c r="D842" s="766"/>
      <c r="E842" s="1199"/>
      <c r="F842" s="1199"/>
      <c r="G842" s="1199"/>
      <c r="H842" s="1199"/>
      <c r="I842" s="753">
        <f t="shared" si="18"/>
        <v>0</v>
      </c>
    </row>
    <row r="843" spans="1:12" hidden="1" x14ac:dyDescent="0.25">
      <c r="A843" s="754" t="s">
        <v>1160</v>
      </c>
      <c r="B843" s="754"/>
      <c r="C843" s="748" t="s">
        <v>1161</v>
      </c>
      <c r="D843" s="766"/>
      <c r="E843" s="1199"/>
      <c r="F843" s="1199"/>
      <c r="G843" s="1199"/>
      <c r="H843" s="1199"/>
      <c r="I843" s="753">
        <f t="shared" si="18"/>
        <v>0</v>
      </c>
    </row>
    <row r="844" spans="1:12" hidden="1" x14ac:dyDescent="0.25">
      <c r="A844" s="754" t="s">
        <v>1162</v>
      </c>
      <c r="B844" s="754"/>
      <c r="C844" s="748" t="s">
        <v>1163</v>
      </c>
      <c r="D844" s="766"/>
      <c r="E844" s="1199"/>
      <c r="F844" s="1199"/>
      <c r="G844" s="1199"/>
      <c r="H844" s="1199"/>
      <c r="I844" s="753">
        <f t="shared" si="18"/>
        <v>0</v>
      </c>
    </row>
    <row r="845" spans="1:12" hidden="1" x14ac:dyDescent="0.25">
      <c r="A845" s="754" t="s">
        <v>1164</v>
      </c>
      <c r="B845" s="754"/>
      <c r="C845" s="748" t="s">
        <v>1165</v>
      </c>
      <c r="D845" s="766"/>
      <c r="E845" s="1199"/>
      <c r="F845" s="1199"/>
      <c r="G845" s="1199"/>
      <c r="H845" s="1199"/>
      <c r="I845" s="753">
        <f t="shared" si="18"/>
        <v>0</v>
      </c>
    </row>
    <row r="846" spans="1:12" hidden="1" x14ac:dyDescent="0.25">
      <c r="A846" s="754" t="s">
        <v>1166</v>
      </c>
      <c r="B846" s="754"/>
      <c r="C846" s="748" t="s">
        <v>1167</v>
      </c>
      <c r="D846" s="766"/>
      <c r="E846" s="1200"/>
      <c r="F846" s="1200"/>
      <c r="G846" s="1200"/>
      <c r="H846" s="1200"/>
      <c r="I846" s="753">
        <f t="shared" si="18"/>
        <v>0</v>
      </c>
    </row>
    <row r="847" spans="1:12" ht="18.75" x14ac:dyDescent="0.25">
      <c r="A847" s="760"/>
      <c r="B847" s="761"/>
      <c r="C847" s="762" t="s">
        <v>170</v>
      </c>
      <c r="D847" s="881">
        <f>E847+G847</f>
        <v>808400</v>
      </c>
      <c r="E847" s="1199">
        <v>300000</v>
      </c>
      <c r="F847" s="1199"/>
      <c r="G847" s="1199">
        <v>508400</v>
      </c>
      <c r="H847" s="1199"/>
      <c r="I847" s="753">
        <f t="shared" si="18"/>
        <v>1616800</v>
      </c>
    </row>
    <row r="848" spans="1:12" ht="74.45" customHeight="1" x14ac:dyDescent="0.25">
      <c r="A848" s="1218" t="s">
        <v>404</v>
      </c>
      <c r="B848" s="1219">
        <v>9770</v>
      </c>
      <c r="C848" s="1220" t="s">
        <v>310</v>
      </c>
      <c r="D848" s="879">
        <f>SUM(D853:D919)</f>
        <v>500000</v>
      </c>
      <c r="E848" s="1221" t="s">
        <v>1197</v>
      </c>
      <c r="F848" s="1221"/>
      <c r="G848" s="1221"/>
      <c r="H848" s="1221"/>
      <c r="I848" s="753">
        <f t="shared" si="18"/>
        <v>500000</v>
      </c>
      <c r="K848" s="860" t="b">
        <f>D848=дод3!J148</f>
        <v>1</v>
      </c>
      <c r="L848" s="855"/>
    </row>
    <row r="849" spans="1:9" ht="18.75" hidden="1" x14ac:dyDescent="0.25">
      <c r="A849" s="1218"/>
      <c r="B849" s="1219"/>
      <c r="C849" s="1220"/>
      <c r="D849" s="866"/>
      <c r="E849" s="1222" t="s">
        <v>1175</v>
      </c>
      <c r="F849" s="1223"/>
      <c r="G849" s="1223"/>
      <c r="H849" s="1223"/>
      <c r="I849" s="753">
        <f t="shared" si="18"/>
        <v>0</v>
      </c>
    </row>
    <row r="850" spans="1:9" ht="18.75" hidden="1" x14ac:dyDescent="0.25">
      <c r="A850" s="1218"/>
      <c r="B850" s="1219"/>
      <c r="C850" s="1220"/>
      <c r="D850" s="866"/>
      <c r="E850" s="1234" t="s">
        <v>1265</v>
      </c>
      <c r="F850" s="1235"/>
      <c r="G850" s="1235"/>
      <c r="H850" s="1236"/>
      <c r="I850" s="753">
        <f t="shared" si="18"/>
        <v>0</v>
      </c>
    </row>
    <row r="851" spans="1:9" ht="18.75" hidden="1" x14ac:dyDescent="0.25">
      <c r="A851" s="1218"/>
      <c r="B851" s="1219"/>
      <c r="C851" s="1220"/>
      <c r="D851" s="866"/>
      <c r="E851" s="1237"/>
      <c r="F851" s="1238"/>
      <c r="G851" s="1238"/>
      <c r="H851" s="1239"/>
      <c r="I851" s="753">
        <f t="shared" si="18"/>
        <v>0</v>
      </c>
    </row>
    <row r="852" spans="1:9" ht="18.75" hidden="1" x14ac:dyDescent="0.25">
      <c r="A852" s="1218"/>
      <c r="B852" s="1219"/>
      <c r="C852" s="1220"/>
      <c r="D852" s="880"/>
      <c r="E852" s="1240"/>
      <c r="F852" s="1241"/>
      <c r="G852" s="1241"/>
      <c r="H852" s="1242"/>
      <c r="I852" s="753">
        <f t="shared" si="18"/>
        <v>0</v>
      </c>
    </row>
    <row r="853" spans="1:9" hidden="1" x14ac:dyDescent="0.25">
      <c r="A853" s="754" t="s">
        <v>531</v>
      </c>
      <c r="B853" s="754"/>
      <c r="C853" s="748" t="s">
        <v>1078</v>
      </c>
      <c r="D853" s="926"/>
      <c r="E853" s="1173"/>
      <c r="F853" s="1174"/>
      <c r="G853" s="1174"/>
      <c r="H853" s="1175"/>
      <c r="I853" s="753">
        <f t="shared" si="18"/>
        <v>0</v>
      </c>
    </row>
    <row r="854" spans="1:9" hidden="1" x14ac:dyDescent="0.25">
      <c r="A854" s="754" t="s">
        <v>532</v>
      </c>
      <c r="B854" s="754"/>
      <c r="C854" s="748" t="s">
        <v>1087</v>
      </c>
      <c r="D854" s="766"/>
      <c r="E854" s="1173"/>
      <c r="F854" s="1174"/>
      <c r="G854" s="1174"/>
      <c r="H854" s="1175"/>
      <c r="I854" s="753">
        <f t="shared" si="18"/>
        <v>0</v>
      </c>
    </row>
    <row r="855" spans="1:9" hidden="1" x14ac:dyDescent="0.25">
      <c r="A855" s="754" t="s">
        <v>533</v>
      </c>
      <c r="B855" s="754"/>
      <c r="C855" s="748" t="s">
        <v>1088</v>
      </c>
      <c r="D855" s="766"/>
      <c r="E855" s="1173"/>
      <c r="F855" s="1174"/>
      <c r="G855" s="1174"/>
      <c r="H855" s="1175"/>
      <c r="I855" s="753">
        <f t="shared" si="18"/>
        <v>0</v>
      </c>
    </row>
    <row r="856" spans="1:9" hidden="1" x14ac:dyDescent="0.25">
      <c r="A856" s="754" t="s">
        <v>534</v>
      </c>
      <c r="B856" s="754"/>
      <c r="C856" s="748" t="s">
        <v>1089</v>
      </c>
      <c r="D856" s="876"/>
      <c r="E856" s="1173"/>
      <c r="F856" s="1174"/>
      <c r="G856" s="1174"/>
      <c r="H856" s="1175"/>
      <c r="I856" s="753">
        <f t="shared" si="18"/>
        <v>0</v>
      </c>
    </row>
    <row r="857" spans="1:9" hidden="1" x14ac:dyDescent="0.25">
      <c r="A857" s="754" t="s">
        <v>535</v>
      </c>
      <c r="B857" s="754"/>
      <c r="C857" s="748" t="s">
        <v>1090</v>
      </c>
      <c r="D857" s="766"/>
      <c r="E857" s="1173"/>
      <c r="F857" s="1174"/>
      <c r="G857" s="1174"/>
      <c r="H857" s="1175"/>
      <c r="I857" s="753">
        <f t="shared" si="18"/>
        <v>0</v>
      </c>
    </row>
    <row r="858" spans="1:9" hidden="1" x14ac:dyDescent="0.25">
      <c r="A858" s="754" t="s">
        <v>536</v>
      </c>
      <c r="B858" s="754"/>
      <c r="C858" s="748" t="s">
        <v>1091</v>
      </c>
      <c r="D858" s="766"/>
      <c r="E858" s="1173"/>
      <c r="F858" s="1174"/>
      <c r="G858" s="1174"/>
      <c r="H858" s="1175"/>
      <c r="I858" s="753">
        <f t="shared" si="18"/>
        <v>0</v>
      </c>
    </row>
    <row r="859" spans="1:9" hidden="1" x14ac:dyDescent="0.25">
      <c r="A859" s="754" t="s">
        <v>537</v>
      </c>
      <c r="B859" s="754"/>
      <c r="C859" s="748" t="s">
        <v>1092</v>
      </c>
      <c r="D859" s="766"/>
      <c r="E859" s="1173"/>
      <c r="F859" s="1174"/>
      <c r="G859" s="1174"/>
      <c r="H859" s="1175"/>
      <c r="I859" s="753">
        <f t="shared" si="18"/>
        <v>0</v>
      </c>
    </row>
    <row r="860" spans="1:9" hidden="1" x14ac:dyDescent="0.25">
      <c r="A860" s="754" t="s">
        <v>538</v>
      </c>
      <c r="B860" s="754"/>
      <c r="C860" s="748" t="s">
        <v>1093</v>
      </c>
      <c r="D860" s="766"/>
      <c r="E860" s="1173"/>
      <c r="F860" s="1174"/>
      <c r="G860" s="1174"/>
      <c r="H860" s="1175"/>
      <c r="I860" s="753">
        <f t="shared" si="18"/>
        <v>0</v>
      </c>
    </row>
    <row r="861" spans="1:9" hidden="1" x14ac:dyDescent="0.25">
      <c r="A861" s="754" t="s">
        <v>539</v>
      </c>
      <c r="B861" s="754"/>
      <c r="C861" s="748" t="s">
        <v>1094</v>
      </c>
      <c r="D861" s="766"/>
      <c r="E861" s="1173"/>
      <c r="F861" s="1174"/>
      <c r="G861" s="1174"/>
      <c r="H861" s="1175"/>
      <c r="I861" s="753">
        <f t="shared" si="18"/>
        <v>0</v>
      </c>
    </row>
    <row r="862" spans="1:9" hidden="1" x14ac:dyDescent="0.25">
      <c r="A862" s="754" t="s">
        <v>540</v>
      </c>
      <c r="B862" s="754"/>
      <c r="C862" s="748" t="s">
        <v>1095</v>
      </c>
      <c r="D862" s="766"/>
      <c r="E862" s="1173"/>
      <c r="F862" s="1174"/>
      <c r="G862" s="1174"/>
      <c r="H862" s="1175"/>
      <c r="I862" s="753">
        <f t="shared" si="18"/>
        <v>0</v>
      </c>
    </row>
    <row r="863" spans="1:9" hidden="1" x14ac:dyDescent="0.25">
      <c r="A863" s="754" t="s">
        <v>541</v>
      </c>
      <c r="B863" s="754"/>
      <c r="C863" s="748" t="s">
        <v>1096</v>
      </c>
      <c r="D863" s="766"/>
      <c r="E863" s="1173"/>
      <c r="F863" s="1174"/>
      <c r="G863" s="1174"/>
      <c r="H863" s="1175"/>
      <c r="I863" s="753">
        <f t="shared" si="18"/>
        <v>0</v>
      </c>
    </row>
    <row r="864" spans="1:9" hidden="1" x14ac:dyDescent="0.25">
      <c r="A864" s="754" t="s">
        <v>542</v>
      </c>
      <c r="B864" s="754"/>
      <c r="C864" s="748" t="s">
        <v>1097</v>
      </c>
      <c r="D864" s="766"/>
      <c r="E864" s="1173"/>
      <c r="F864" s="1174"/>
      <c r="G864" s="1174"/>
      <c r="H864" s="1175"/>
      <c r="I864" s="753">
        <f t="shared" si="18"/>
        <v>0</v>
      </c>
    </row>
    <row r="865" spans="1:9" hidden="1" x14ac:dyDescent="0.25">
      <c r="A865" s="754" t="s">
        <v>543</v>
      </c>
      <c r="B865" s="754"/>
      <c r="C865" s="748" t="s">
        <v>1098</v>
      </c>
      <c r="D865" s="766"/>
      <c r="E865" s="1173"/>
      <c r="F865" s="1174"/>
      <c r="G865" s="1174"/>
      <c r="H865" s="1175"/>
      <c r="I865" s="753">
        <f t="shared" si="18"/>
        <v>0</v>
      </c>
    </row>
    <row r="866" spans="1:9" hidden="1" x14ac:dyDescent="0.25">
      <c r="A866" s="754" t="s">
        <v>544</v>
      </c>
      <c r="B866" s="754"/>
      <c r="C866" s="748" t="s">
        <v>1099</v>
      </c>
      <c r="D866" s="766"/>
      <c r="E866" s="1173"/>
      <c r="F866" s="1174"/>
      <c r="G866" s="1174"/>
      <c r="H866" s="1175"/>
      <c r="I866" s="753">
        <f t="shared" si="18"/>
        <v>0</v>
      </c>
    </row>
    <row r="867" spans="1:9" hidden="1" x14ac:dyDescent="0.25">
      <c r="A867" s="754" t="s">
        <v>545</v>
      </c>
      <c r="B867" s="754"/>
      <c r="C867" s="748" t="s">
        <v>1100</v>
      </c>
      <c r="D867" s="766"/>
      <c r="E867" s="1173"/>
      <c r="F867" s="1174"/>
      <c r="G867" s="1174"/>
      <c r="H867" s="1175"/>
      <c r="I867" s="753">
        <f t="shared" si="18"/>
        <v>0</v>
      </c>
    </row>
    <row r="868" spans="1:9" hidden="1" x14ac:dyDescent="0.25">
      <c r="A868" s="754" t="s">
        <v>546</v>
      </c>
      <c r="B868" s="754"/>
      <c r="C868" s="748" t="s">
        <v>1101</v>
      </c>
      <c r="D868" s="766"/>
      <c r="E868" s="1173"/>
      <c r="F868" s="1174"/>
      <c r="G868" s="1174"/>
      <c r="H868" s="1175"/>
      <c r="I868" s="753">
        <f t="shared" si="18"/>
        <v>0</v>
      </c>
    </row>
    <row r="869" spans="1:9" hidden="1" x14ac:dyDescent="0.25">
      <c r="A869" s="754" t="s">
        <v>547</v>
      </c>
      <c r="B869" s="754"/>
      <c r="C869" s="748" t="s">
        <v>1102</v>
      </c>
      <c r="D869" s="766"/>
      <c r="E869" s="1173"/>
      <c r="F869" s="1174"/>
      <c r="G869" s="1174"/>
      <c r="H869" s="1175"/>
      <c r="I869" s="753">
        <f t="shared" si="18"/>
        <v>0</v>
      </c>
    </row>
    <row r="870" spans="1:9" hidden="1" x14ac:dyDescent="0.25">
      <c r="A870" s="754" t="s">
        <v>548</v>
      </c>
      <c r="B870" s="754"/>
      <c r="C870" s="748" t="s">
        <v>1103</v>
      </c>
      <c r="D870" s="766"/>
      <c r="E870" s="1173"/>
      <c r="F870" s="1174"/>
      <c r="G870" s="1174"/>
      <c r="H870" s="1175"/>
      <c r="I870" s="753">
        <f t="shared" si="18"/>
        <v>0</v>
      </c>
    </row>
    <row r="871" spans="1:9" hidden="1" x14ac:dyDescent="0.25">
      <c r="A871" s="754" t="s">
        <v>549</v>
      </c>
      <c r="B871" s="754"/>
      <c r="C871" s="748" t="s">
        <v>1104</v>
      </c>
      <c r="D871" s="766"/>
      <c r="E871" s="1173"/>
      <c r="F871" s="1174"/>
      <c r="G871" s="1174"/>
      <c r="H871" s="1175"/>
      <c r="I871" s="753">
        <f t="shared" si="18"/>
        <v>0</v>
      </c>
    </row>
    <row r="872" spans="1:9" hidden="1" x14ac:dyDescent="0.25">
      <c r="A872" s="754" t="s">
        <v>550</v>
      </c>
      <c r="B872" s="754"/>
      <c r="C872" s="748" t="s">
        <v>1105</v>
      </c>
      <c r="D872" s="766"/>
      <c r="E872" s="1173"/>
      <c r="F872" s="1174"/>
      <c r="G872" s="1174"/>
      <c r="H872" s="1175"/>
      <c r="I872" s="753">
        <f t="shared" si="18"/>
        <v>0</v>
      </c>
    </row>
    <row r="873" spans="1:9" hidden="1" x14ac:dyDescent="0.25">
      <c r="A873" s="754" t="s">
        <v>551</v>
      </c>
      <c r="B873" s="754"/>
      <c r="C873" s="748" t="s">
        <v>1106</v>
      </c>
      <c r="D873" s="766"/>
      <c r="E873" s="1173"/>
      <c r="F873" s="1174"/>
      <c r="G873" s="1174"/>
      <c r="H873" s="1175"/>
      <c r="I873" s="753">
        <f t="shared" si="18"/>
        <v>0</v>
      </c>
    </row>
    <row r="874" spans="1:9" hidden="1" x14ac:dyDescent="0.25">
      <c r="A874" s="754" t="s">
        <v>552</v>
      </c>
      <c r="B874" s="754"/>
      <c r="C874" s="748" t="s">
        <v>1107</v>
      </c>
      <c r="D874" s="766"/>
      <c r="E874" s="1173"/>
      <c r="F874" s="1174"/>
      <c r="G874" s="1174"/>
      <c r="H874" s="1175"/>
      <c r="I874" s="753">
        <f t="shared" si="18"/>
        <v>0</v>
      </c>
    </row>
    <row r="875" spans="1:9" hidden="1" x14ac:dyDescent="0.25">
      <c r="A875" s="754" t="s">
        <v>553</v>
      </c>
      <c r="B875" s="754"/>
      <c r="C875" s="748" t="s">
        <v>1108</v>
      </c>
      <c r="D875" s="766"/>
      <c r="E875" s="1173"/>
      <c r="F875" s="1174"/>
      <c r="G875" s="1174"/>
      <c r="H875" s="1175"/>
      <c r="I875" s="753">
        <f t="shared" si="18"/>
        <v>0</v>
      </c>
    </row>
    <row r="876" spans="1:9" hidden="1" x14ac:dyDescent="0.25">
      <c r="A876" s="754" t="s">
        <v>554</v>
      </c>
      <c r="B876" s="754"/>
      <c r="C876" s="748" t="s">
        <v>1109</v>
      </c>
      <c r="D876" s="766"/>
      <c r="E876" s="1173"/>
      <c r="F876" s="1174"/>
      <c r="G876" s="1174"/>
      <c r="H876" s="1175"/>
      <c r="I876" s="753">
        <f t="shared" si="18"/>
        <v>0</v>
      </c>
    </row>
    <row r="877" spans="1:9" hidden="1" x14ac:dyDescent="0.25">
      <c r="A877" s="754" t="s">
        <v>555</v>
      </c>
      <c r="B877" s="754"/>
      <c r="C877" s="748" t="s">
        <v>1110</v>
      </c>
      <c r="D877" s="766"/>
      <c r="E877" s="1173"/>
      <c r="F877" s="1174"/>
      <c r="G877" s="1174"/>
      <c r="H877" s="1175"/>
      <c r="I877" s="753">
        <f t="shared" si="18"/>
        <v>0</v>
      </c>
    </row>
    <row r="878" spans="1:9" hidden="1" x14ac:dyDescent="0.25">
      <c r="A878" s="754" t="s">
        <v>556</v>
      </c>
      <c r="B878" s="754"/>
      <c r="C878" s="748" t="s">
        <v>1111</v>
      </c>
      <c r="D878" s="766"/>
      <c r="E878" s="1173"/>
      <c r="F878" s="1174"/>
      <c r="G878" s="1174"/>
      <c r="H878" s="1175"/>
      <c r="I878" s="753">
        <f t="shared" si="18"/>
        <v>0</v>
      </c>
    </row>
    <row r="879" spans="1:9" hidden="1" x14ac:dyDescent="0.25">
      <c r="A879" s="754" t="s">
        <v>557</v>
      </c>
      <c r="B879" s="754"/>
      <c r="C879" s="748" t="s">
        <v>1112</v>
      </c>
      <c r="D879" s="766"/>
      <c r="E879" s="1173"/>
      <c r="F879" s="1174"/>
      <c r="G879" s="1174"/>
      <c r="H879" s="1175"/>
      <c r="I879" s="753">
        <f t="shared" si="18"/>
        <v>0</v>
      </c>
    </row>
    <row r="880" spans="1:9" hidden="1" x14ac:dyDescent="0.25">
      <c r="A880" s="754" t="s">
        <v>558</v>
      </c>
      <c r="B880" s="754"/>
      <c r="C880" s="748" t="s">
        <v>1113</v>
      </c>
      <c r="D880" s="766"/>
      <c r="E880" s="1173"/>
      <c r="F880" s="1174"/>
      <c r="G880" s="1174"/>
      <c r="H880" s="1175"/>
      <c r="I880" s="753">
        <f t="shared" si="18"/>
        <v>0</v>
      </c>
    </row>
    <row r="881" spans="1:9" hidden="1" x14ac:dyDescent="0.25">
      <c r="A881" s="754" t="s">
        <v>559</v>
      </c>
      <c r="B881" s="754"/>
      <c r="C881" s="748" t="s">
        <v>1114</v>
      </c>
      <c r="D881" s="766"/>
      <c r="E881" s="1173"/>
      <c r="F881" s="1174"/>
      <c r="G881" s="1174"/>
      <c r="H881" s="1175"/>
      <c r="I881" s="753">
        <f t="shared" si="18"/>
        <v>0</v>
      </c>
    </row>
    <row r="882" spans="1:9" hidden="1" x14ac:dyDescent="0.25">
      <c r="A882" s="754" t="s">
        <v>560</v>
      </c>
      <c r="B882" s="754"/>
      <c r="C882" s="748" t="s">
        <v>1115</v>
      </c>
      <c r="D882" s="766"/>
      <c r="E882" s="1173"/>
      <c r="F882" s="1174"/>
      <c r="G882" s="1174"/>
      <c r="H882" s="1175"/>
      <c r="I882" s="753">
        <f t="shared" si="18"/>
        <v>0</v>
      </c>
    </row>
    <row r="883" spans="1:9" hidden="1" x14ac:dyDescent="0.25">
      <c r="A883" s="754" t="s">
        <v>561</v>
      </c>
      <c r="B883" s="754"/>
      <c r="C883" s="748" t="s">
        <v>1116</v>
      </c>
      <c r="D883" s="766"/>
      <c r="E883" s="1173"/>
      <c r="F883" s="1174"/>
      <c r="G883" s="1174"/>
      <c r="H883" s="1175"/>
      <c r="I883" s="753">
        <f t="shared" si="18"/>
        <v>0</v>
      </c>
    </row>
    <row r="884" spans="1:9" hidden="1" x14ac:dyDescent="0.25">
      <c r="A884" s="754" t="s">
        <v>562</v>
      </c>
      <c r="B884" s="754"/>
      <c r="C884" s="748" t="s">
        <v>1117</v>
      </c>
      <c r="D884" s="766"/>
      <c r="E884" s="1173"/>
      <c r="F884" s="1174"/>
      <c r="G884" s="1174"/>
      <c r="H884" s="1175"/>
      <c r="I884" s="753">
        <f t="shared" si="18"/>
        <v>0</v>
      </c>
    </row>
    <row r="885" spans="1:9" hidden="1" x14ac:dyDescent="0.25">
      <c r="A885" s="754" t="s">
        <v>563</v>
      </c>
      <c r="B885" s="754"/>
      <c r="C885" s="748" t="s">
        <v>1118</v>
      </c>
      <c r="D885" s="766"/>
      <c r="E885" s="1173"/>
      <c r="F885" s="1174"/>
      <c r="G885" s="1174"/>
      <c r="H885" s="1175"/>
      <c r="I885" s="753">
        <f t="shared" si="18"/>
        <v>0</v>
      </c>
    </row>
    <row r="886" spans="1:9" hidden="1" x14ac:dyDescent="0.25">
      <c r="A886" s="754" t="s">
        <v>564</v>
      </c>
      <c r="B886" s="754"/>
      <c r="C886" s="748" t="s">
        <v>1119</v>
      </c>
      <c r="D886" s="766"/>
      <c r="E886" s="1173"/>
      <c r="F886" s="1174"/>
      <c r="G886" s="1174"/>
      <c r="H886" s="1175"/>
      <c r="I886" s="753">
        <f t="shared" si="18"/>
        <v>0</v>
      </c>
    </row>
    <row r="887" spans="1:9" hidden="1" x14ac:dyDescent="0.25">
      <c r="A887" s="754" t="s">
        <v>565</v>
      </c>
      <c r="B887" s="754"/>
      <c r="C887" s="748" t="s">
        <v>1120</v>
      </c>
      <c r="D887" s="766"/>
      <c r="E887" s="1173"/>
      <c r="F887" s="1174"/>
      <c r="G887" s="1174"/>
      <c r="H887" s="1175"/>
      <c r="I887" s="753">
        <f t="shared" si="18"/>
        <v>0</v>
      </c>
    </row>
    <row r="888" spans="1:9" hidden="1" x14ac:dyDescent="0.25">
      <c r="A888" s="754" t="s">
        <v>566</v>
      </c>
      <c r="B888" s="754"/>
      <c r="C888" s="748" t="s">
        <v>1121</v>
      </c>
      <c r="D888" s="766"/>
      <c r="E888" s="1173"/>
      <c r="F888" s="1174"/>
      <c r="G888" s="1174"/>
      <c r="H888" s="1175"/>
      <c r="I888" s="753">
        <f t="shared" si="18"/>
        <v>0</v>
      </c>
    </row>
    <row r="889" spans="1:9" hidden="1" x14ac:dyDescent="0.25">
      <c r="A889" s="754" t="s">
        <v>567</v>
      </c>
      <c r="B889" s="754"/>
      <c r="C889" s="748" t="s">
        <v>1122</v>
      </c>
      <c r="D889" s="766"/>
      <c r="E889" s="1173"/>
      <c r="F889" s="1174"/>
      <c r="G889" s="1174"/>
      <c r="H889" s="1175"/>
      <c r="I889" s="753">
        <f t="shared" si="18"/>
        <v>0</v>
      </c>
    </row>
    <row r="890" spans="1:9" hidden="1" x14ac:dyDescent="0.25">
      <c r="A890" s="754" t="s">
        <v>568</v>
      </c>
      <c r="B890" s="754"/>
      <c r="C890" s="748" t="s">
        <v>1123</v>
      </c>
      <c r="D890" s="766"/>
      <c r="E890" s="1173"/>
      <c r="F890" s="1174"/>
      <c r="G890" s="1174"/>
      <c r="H890" s="1175"/>
      <c r="I890" s="753">
        <f t="shared" si="18"/>
        <v>0</v>
      </c>
    </row>
    <row r="891" spans="1:9" hidden="1" x14ac:dyDescent="0.25">
      <c r="A891" s="754" t="s">
        <v>569</v>
      </c>
      <c r="B891" s="754"/>
      <c r="C891" s="748" t="s">
        <v>1124</v>
      </c>
      <c r="D891" s="766"/>
      <c r="E891" s="1173"/>
      <c r="F891" s="1174"/>
      <c r="G891" s="1174"/>
      <c r="H891" s="1175"/>
      <c r="I891" s="753">
        <f t="shared" si="18"/>
        <v>0</v>
      </c>
    </row>
    <row r="892" spans="1:9" hidden="1" x14ac:dyDescent="0.25">
      <c r="A892" s="754" t="s">
        <v>570</v>
      </c>
      <c r="B892" s="754"/>
      <c r="C892" s="748" t="s">
        <v>1125</v>
      </c>
      <c r="D892" s="766"/>
      <c r="E892" s="1173"/>
      <c r="F892" s="1174"/>
      <c r="G892" s="1174"/>
      <c r="H892" s="1175"/>
      <c r="I892" s="753">
        <f t="shared" si="18"/>
        <v>0</v>
      </c>
    </row>
    <row r="893" spans="1:9" hidden="1" x14ac:dyDescent="0.25">
      <c r="A893" s="754" t="s">
        <v>571</v>
      </c>
      <c r="B893" s="754"/>
      <c r="C893" s="748" t="s">
        <v>1126</v>
      </c>
      <c r="D893" s="766"/>
      <c r="E893" s="1173"/>
      <c r="F893" s="1174"/>
      <c r="G893" s="1174"/>
      <c r="H893" s="1175"/>
      <c r="I893" s="753">
        <f t="shared" si="18"/>
        <v>0</v>
      </c>
    </row>
    <row r="894" spans="1:9" hidden="1" x14ac:dyDescent="0.25">
      <c r="A894" s="754" t="s">
        <v>572</v>
      </c>
      <c r="B894" s="754"/>
      <c r="C894" s="748" t="s">
        <v>1127</v>
      </c>
      <c r="D894" s="766"/>
      <c r="E894" s="1173"/>
      <c r="F894" s="1174"/>
      <c r="G894" s="1174"/>
      <c r="H894" s="1175"/>
      <c r="I894" s="753">
        <f t="shared" si="18"/>
        <v>0</v>
      </c>
    </row>
    <row r="895" spans="1:9" hidden="1" x14ac:dyDescent="0.25">
      <c r="A895" s="754" t="s">
        <v>781</v>
      </c>
      <c r="B895" s="754"/>
      <c r="C895" s="748" t="s">
        <v>1128</v>
      </c>
      <c r="D895" s="766"/>
      <c r="E895" s="1173"/>
      <c r="F895" s="1174"/>
      <c r="G895" s="1174"/>
      <c r="H895" s="1175"/>
      <c r="I895" s="753">
        <f t="shared" si="18"/>
        <v>0</v>
      </c>
    </row>
    <row r="896" spans="1:9" hidden="1" x14ac:dyDescent="0.25">
      <c r="A896" s="754" t="s">
        <v>782</v>
      </c>
      <c r="B896" s="754"/>
      <c r="C896" s="748" t="s">
        <v>1129</v>
      </c>
      <c r="D896" s="766"/>
      <c r="E896" s="1173"/>
      <c r="F896" s="1174"/>
      <c r="G896" s="1174"/>
      <c r="H896" s="1175"/>
      <c r="I896" s="753">
        <f t="shared" si="18"/>
        <v>0</v>
      </c>
    </row>
    <row r="897" spans="1:9" hidden="1" x14ac:dyDescent="0.25">
      <c r="A897" s="754" t="s">
        <v>783</v>
      </c>
      <c r="B897" s="754"/>
      <c r="C897" s="748" t="s">
        <v>1130</v>
      </c>
      <c r="D897" s="766"/>
      <c r="E897" s="1173"/>
      <c r="F897" s="1174"/>
      <c r="G897" s="1174"/>
      <c r="H897" s="1175"/>
      <c r="I897" s="753">
        <f t="shared" si="18"/>
        <v>0</v>
      </c>
    </row>
    <row r="898" spans="1:9" hidden="1" x14ac:dyDescent="0.25">
      <c r="A898" s="754" t="s">
        <v>784</v>
      </c>
      <c r="B898" s="754"/>
      <c r="C898" s="748" t="s">
        <v>1131</v>
      </c>
      <c r="D898" s="766"/>
      <c r="E898" s="1173"/>
      <c r="F898" s="1174"/>
      <c r="G898" s="1174"/>
      <c r="H898" s="1175"/>
      <c r="I898" s="753">
        <f t="shared" si="18"/>
        <v>0</v>
      </c>
    </row>
    <row r="899" spans="1:9" hidden="1" x14ac:dyDescent="0.25">
      <c r="A899" s="754" t="s">
        <v>785</v>
      </c>
      <c r="B899" s="754"/>
      <c r="C899" s="748" t="s">
        <v>1132</v>
      </c>
      <c r="D899" s="766"/>
      <c r="E899" s="1173"/>
      <c r="F899" s="1174"/>
      <c r="G899" s="1174"/>
      <c r="H899" s="1175"/>
      <c r="I899" s="753">
        <f t="shared" si="18"/>
        <v>0</v>
      </c>
    </row>
    <row r="900" spans="1:9" hidden="1" x14ac:dyDescent="0.25">
      <c r="A900" s="754" t="s">
        <v>786</v>
      </c>
      <c r="B900" s="754"/>
      <c r="C900" s="748" t="s">
        <v>1133</v>
      </c>
      <c r="D900" s="766"/>
      <c r="E900" s="1173"/>
      <c r="F900" s="1174"/>
      <c r="G900" s="1174"/>
      <c r="H900" s="1175"/>
      <c r="I900" s="753">
        <f t="shared" si="18"/>
        <v>0</v>
      </c>
    </row>
    <row r="901" spans="1:9" x14ac:dyDescent="0.25">
      <c r="A901" s="754" t="s">
        <v>915</v>
      </c>
      <c r="B901" s="754"/>
      <c r="C901" s="748" t="s">
        <v>1134</v>
      </c>
      <c r="D901" s="876">
        <v>300000</v>
      </c>
      <c r="E901" s="1173"/>
      <c r="F901" s="1174"/>
      <c r="G901" s="1174">
        <v>300000</v>
      </c>
      <c r="H901" s="1175"/>
      <c r="I901" s="753">
        <f t="shared" si="18"/>
        <v>600000</v>
      </c>
    </row>
    <row r="902" spans="1:9" hidden="1" x14ac:dyDescent="0.25">
      <c r="A902" s="754" t="s">
        <v>916</v>
      </c>
      <c r="B902" s="754"/>
      <c r="C902" s="748" t="s">
        <v>1135</v>
      </c>
      <c r="D902" s="766"/>
      <c r="E902" s="1173"/>
      <c r="F902" s="1174"/>
      <c r="G902" s="1174"/>
      <c r="H902" s="1175"/>
      <c r="I902" s="753">
        <f t="shared" si="18"/>
        <v>0</v>
      </c>
    </row>
    <row r="903" spans="1:9" hidden="1" x14ac:dyDescent="0.25">
      <c r="A903" s="754" t="s">
        <v>1136</v>
      </c>
      <c r="B903" s="754"/>
      <c r="C903" s="748" t="s">
        <v>1137</v>
      </c>
      <c r="D903" s="766"/>
      <c r="E903" s="1173"/>
      <c r="F903" s="1174"/>
      <c r="G903" s="1174"/>
      <c r="H903" s="1175"/>
      <c r="I903" s="753">
        <f t="shared" si="18"/>
        <v>0</v>
      </c>
    </row>
    <row r="904" spans="1:9" hidden="1" x14ac:dyDescent="0.25">
      <c r="A904" s="754" t="s">
        <v>1138</v>
      </c>
      <c r="B904" s="754"/>
      <c r="C904" s="748" t="s">
        <v>1139</v>
      </c>
      <c r="D904" s="766"/>
      <c r="E904" s="1173"/>
      <c r="F904" s="1174"/>
      <c r="G904" s="1174"/>
      <c r="H904" s="1175"/>
      <c r="I904" s="753">
        <f t="shared" ref="I904:I967" si="19">SUM(D904:H904)</f>
        <v>0</v>
      </c>
    </row>
    <row r="905" spans="1:9" hidden="1" x14ac:dyDescent="0.25">
      <c r="A905" s="754" t="s">
        <v>1140</v>
      </c>
      <c r="B905" s="754"/>
      <c r="C905" s="748" t="s">
        <v>1141</v>
      </c>
      <c r="D905" s="766"/>
      <c r="E905" s="1173"/>
      <c r="F905" s="1174"/>
      <c r="G905" s="1174"/>
      <c r="H905" s="1175"/>
      <c r="I905" s="753">
        <f t="shared" si="19"/>
        <v>0</v>
      </c>
    </row>
    <row r="906" spans="1:9" hidden="1" x14ac:dyDescent="0.25">
      <c r="A906" s="754" t="s">
        <v>1142</v>
      </c>
      <c r="B906" s="754"/>
      <c r="C906" s="748" t="s">
        <v>1143</v>
      </c>
      <c r="D906" s="766"/>
      <c r="E906" s="1173"/>
      <c r="F906" s="1174"/>
      <c r="G906" s="1174"/>
      <c r="H906" s="1175"/>
      <c r="I906" s="753">
        <f t="shared" si="19"/>
        <v>0</v>
      </c>
    </row>
    <row r="907" spans="1:9" hidden="1" x14ac:dyDescent="0.25">
      <c r="A907" s="754" t="s">
        <v>1144</v>
      </c>
      <c r="B907" s="754"/>
      <c r="C907" s="748" t="s">
        <v>1145</v>
      </c>
      <c r="D907" s="766"/>
      <c r="E907" s="1173"/>
      <c r="F907" s="1174"/>
      <c r="G907" s="1174"/>
      <c r="H907" s="1175"/>
      <c r="I907" s="753">
        <f t="shared" si="19"/>
        <v>0</v>
      </c>
    </row>
    <row r="908" spans="1:9" hidden="1" x14ac:dyDescent="0.25">
      <c r="A908" s="754" t="s">
        <v>1146</v>
      </c>
      <c r="B908" s="754"/>
      <c r="C908" s="748" t="s">
        <v>1147</v>
      </c>
      <c r="D908" s="766"/>
      <c r="E908" s="1173"/>
      <c r="F908" s="1174"/>
      <c r="G908" s="1174"/>
      <c r="H908" s="1175"/>
      <c r="I908" s="753">
        <f t="shared" si="19"/>
        <v>0</v>
      </c>
    </row>
    <row r="909" spans="1:9" hidden="1" x14ac:dyDescent="0.25">
      <c r="A909" s="754" t="s">
        <v>1148</v>
      </c>
      <c r="B909" s="754"/>
      <c r="C909" s="748" t="s">
        <v>1149</v>
      </c>
      <c r="D909" s="766"/>
      <c r="E909" s="1173"/>
      <c r="F909" s="1174"/>
      <c r="G909" s="1174"/>
      <c r="H909" s="1175"/>
      <c r="I909" s="753">
        <f t="shared" si="19"/>
        <v>0</v>
      </c>
    </row>
    <row r="910" spans="1:9" hidden="1" x14ac:dyDescent="0.25">
      <c r="A910" s="754" t="s">
        <v>1150</v>
      </c>
      <c r="B910" s="754"/>
      <c r="C910" s="748" t="s">
        <v>1151</v>
      </c>
      <c r="D910" s="766"/>
      <c r="E910" s="1173"/>
      <c r="F910" s="1174"/>
      <c r="G910" s="1174"/>
      <c r="H910" s="1175"/>
      <c r="I910" s="753">
        <f t="shared" si="19"/>
        <v>0</v>
      </c>
    </row>
    <row r="911" spans="1:9" hidden="1" x14ac:dyDescent="0.25">
      <c r="A911" s="754" t="s">
        <v>1152</v>
      </c>
      <c r="B911" s="754"/>
      <c r="C911" s="748" t="s">
        <v>1153</v>
      </c>
      <c r="D911" s="766"/>
      <c r="E911" s="1173"/>
      <c r="F911" s="1174"/>
      <c r="G911" s="1174"/>
      <c r="H911" s="1175"/>
      <c r="I911" s="753">
        <f t="shared" si="19"/>
        <v>0</v>
      </c>
    </row>
    <row r="912" spans="1:9" x14ac:dyDescent="0.25">
      <c r="A912" s="754" t="s">
        <v>1154</v>
      </c>
      <c r="B912" s="754"/>
      <c r="C912" s="748" t="s">
        <v>1155</v>
      </c>
      <c r="D912" s="876">
        <v>200000</v>
      </c>
      <c r="E912" s="1173"/>
      <c r="F912" s="1174"/>
      <c r="G912" s="1174">
        <v>200000</v>
      </c>
      <c r="H912" s="1175"/>
      <c r="I912" s="753">
        <f t="shared" si="19"/>
        <v>400000</v>
      </c>
    </row>
    <row r="913" spans="1:12" hidden="1" x14ac:dyDescent="0.25">
      <c r="A913" s="754" t="s">
        <v>1156</v>
      </c>
      <c r="B913" s="754"/>
      <c r="C913" s="748" t="s">
        <v>1157</v>
      </c>
      <c r="D913" s="766"/>
      <c r="E913" s="1173"/>
      <c r="F913" s="1174"/>
      <c r="G913" s="1174"/>
      <c r="H913" s="1175"/>
      <c r="I913" s="753">
        <f t="shared" si="19"/>
        <v>0</v>
      </c>
    </row>
    <row r="914" spans="1:12" hidden="1" x14ac:dyDescent="0.25">
      <c r="A914" s="754" t="s">
        <v>1158</v>
      </c>
      <c r="B914" s="754"/>
      <c r="C914" s="748" t="s">
        <v>1159</v>
      </c>
      <c r="D914" s="766"/>
      <c r="E914" s="1173"/>
      <c r="F914" s="1174"/>
      <c r="G914" s="1174"/>
      <c r="H914" s="1175"/>
      <c r="I914" s="753">
        <f t="shared" si="19"/>
        <v>0</v>
      </c>
    </row>
    <row r="915" spans="1:12" ht="18.75" hidden="1" x14ac:dyDescent="0.3">
      <c r="A915" s="754" t="s">
        <v>1160</v>
      </c>
      <c r="B915" s="754"/>
      <c r="C915" s="748" t="s">
        <v>1161</v>
      </c>
      <c r="D915" s="766"/>
      <c r="E915" s="1173"/>
      <c r="F915" s="1174"/>
      <c r="G915" s="1174"/>
      <c r="H915" s="1175"/>
      <c r="I915" s="753">
        <f t="shared" si="19"/>
        <v>0</v>
      </c>
      <c r="K915" s="859"/>
    </row>
    <row r="916" spans="1:12" hidden="1" x14ac:dyDescent="0.25">
      <c r="A916" s="754" t="s">
        <v>1162</v>
      </c>
      <c r="B916" s="754"/>
      <c r="C916" s="748" t="s">
        <v>1163</v>
      </c>
      <c r="D916" s="766"/>
      <c r="E916" s="1173"/>
      <c r="F916" s="1174"/>
      <c r="G916" s="1174"/>
      <c r="H916" s="1175"/>
      <c r="I916" s="753">
        <f t="shared" si="19"/>
        <v>0</v>
      </c>
    </row>
    <row r="917" spans="1:12" hidden="1" x14ac:dyDescent="0.25">
      <c r="A917" s="754" t="s">
        <v>1164</v>
      </c>
      <c r="B917" s="754"/>
      <c r="C917" s="748" t="s">
        <v>1165</v>
      </c>
      <c r="D917" s="766"/>
      <c r="E917" s="1173"/>
      <c r="F917" s="1174"/>
      <c r="G917" s="1174"/>
      <c r="H917" s="1175"/>
      <c r="I917" s="753">
        <f t="shared" si="19"/>
        <v>0</v>
      </c>
    </row>
    <row r="918" spans="1:12" hidden="1" x14ac:dyDescent="0.25">
      <c r="A918" s="754" t="s">
        <v>1166</v>
      </c>
      <c r="B918" s="754"/>
      <c r="C918" s="748" t="s">
        <v>1167</v>
      </c>
      <c r="D918" s="766"/>
      <c r="E918" s="1173"/>
      <c r="F918" s="1174"/>
      <c r="G918" s="1174"/>
      <c r="H918" s="1175"/>
      <c r="I918" s="753">
        <f t="shared" si="19"/>
        <v>0</v>
      </c>
    </row>
    <row r="919" spans="1:12" ht="18.75" hidden="1" x14ac:dyDescent="0.25">
      <c r="A919" s="805"/>
      <c r="B919" s="805"/>
      <c r="C919" s="762" t="s">
        <v>170</v>
      </c>
      <c r="D919" s="868"/>
      <c r="E919" s="1173"/>
      <c r="F919" s="1174"/>
      <c r="G919" s="1298"/>
      <c r="H919" s="1299"/>
      <c r="I919" s="753">
        <f t="shared" si="19"/>
        <v>0</v>
      </c>
    </row>
    <row r="920" spans="1:12" ht="36" customHeight="1" x14ac:dyDescent="0.25">
      <c r="A920" s="1184" t="s">
        <v>707</v>
      </c>
      <c r="B920" s="1187">
        <v>9740</v>
      </c>
      <c r="C920" s="1204" t="s">
        <v>693</v>
      </c>
      <c r="D920" s="1072">
        <f>SUM(D924:D989)</f>
        <v>10079560</v>
      </c>
      <c r="E920" s="1003" t="s">
        <v>1362</v>
      </c>
      <c r="F920" s="1002" t="s">
        <v>1363</v>
      </c>
      <c r="G920" s="1011"/>
      <c r="H920" s="1012"/>
      <c r="I920" s="753">
        <f t="shared" si="19"/>
        <v>10079560</v>
      </c>
      <c r="K920" s="860" t="b">
        <f>D920=дод3!J276</f>
        <v>1</v>
      </c>
      <c r="L920" s="855"/>
    </row>
    <row r="921" spans="1:12" ht="18.75" x14ac:dyDescent="0.25">
      <c r="A921" s="1185"/>
      <c r="B921" s="1188"/>
      <c r="C921" s="1205"/>
      <c r="D921" s="867"/>
      <c r="E921" s="1293">
        <f>SUM(E924:E990)</f>
        <v>1946000</v>
      </c>
      <c r="F921" s="1294">
        <f>SUM(F924:F990)</f>
        <v>8133560</v>
      </c>
      <c r="G921" s="1013"/>
      <c r="H921" s="1014"/>
      <c r="I921" s="753">
        <f t="shared" si="19"/>
        <v>10079560</v>
      </c>
    </row>
    <row r="922" spans="1:12" ht="18.75" hidden="1" x14ac:dyDescent="0.25">
      <c r="A922" s="1185"/>
      <c r="B922" s="1188"/>
      <c r="C922" s="1205"/>
      <c r="D922" s="866"/>
      <c r="E922" s="1294"/>
      <c r="F922" s="1294"/>
      <c r="G922" s="1013"/>
      <c r="H922" s="1014"/>
      <c r="I922" s="753">
        <f t="shared" si="19"/>
        <v>0</v>
      </c>
    </row>
    <row r="923" spans="1:12" ht="18.75" hidden="1" x14ac:dyDescent="0.25">
      <c r="A923" s="1186"/>
      <c r="B923" s="1189"/>
      <c r="C923" s="1206"/>
      <c r="D923" s="867"/>
      <c r="E923" s="1294"/>
      <c r="F923" s="1294"/>
      <c r="G923" s="1015"/>
      <c r="H923" s="1016"/>
      <c r="I923" s="753">
        <f t="shared" si="19"/>
        <v>0</v>
      </c>
    </row>
    <row r="924" spans="1:12" hidden="1" x14ac:dyDescent="0.25">
      <c r="A924" s="754" t="s">
        <v>531</v>
      </c>
      <c r="B924" s="754"/>
      <c r="C924" s="748" t="s">
        <v>1078</v>
      </c>
      <c r="D924" s="771">
        <f>SUM(E924:H924)</f>
        <v>0</v>
      </c>
      <c r="E924" s="960"/>
      <c r="F924" s="960"/>
      <c r="G924" s="802"/>
      <c r="H924" s="803"/>
      <c r="I924" s="753">
        <f t="shared" si="19"/>
        <v>0</v>
      </c>
    </row>
    <row r="925" spans="1:12" hidden="1" x14ac:dyDescent="0.25">
      <c r="A925" s="754" t="s">
        <v>532</v>
      </c>
      <c r="B925" s="754"/>
      <c r="C925" s="748" t="s">
        <v>1087</v>
      </c>
      <c r="D925" s="771">
        <f t="shared" ref="D925:D988" si="20">SUM(E925:H925)</f>
        <v>0</v>
      </c>
      <c r="E925" s="960"/>
      <c r="F925" s="960"/>
      <c r="G925" s="802"/>
      <c r="H925" s="803"/>
      <c r="I925" s="753">
        <f t="shared" si="19"/>
        <v>0</v>
      </c>
    </row>
    <row r="926" spans="1:12" hidden="1" x14ac:dyDescent="0.25">
      <c r="A926" s="754" t="s">
        <v>533</v>
      </c>
      <c r="B926" s="754"/>
      <c r="C926" s="748" t="s">
        <v>1088</v>
      </c>
      <c r="D926" s="771">
        <f t="shared" si="20"/>
        <v>0</v>
      </c>
      <c r="E926" s="960"/>
      <c r="F926" s="960"/>
      <c r="G926" s="802"/>
      <c r="H926" s="803"/>
      <c r="I926" s="753">
        <f t="shared" si="19"/>
        <v>0</v>
      </c>
    </row>
    <row r="927" spans="1:12" hidden="1" x14ac:dyDescent="0.25">
      <c r="A927" s="754" t="s">
        <v>534</v>
      </c>
      <c r="B927" s="754"/>
      <c r="C927" s="748" t="s">
        <v>1089</v>
      </c>
      <c r="D927" s="771">
        <f t="shared" si="20"/>
        <v>0</v>
      </c>
      <c r="E927" s="960"/>
      <c r="F927" s="960"/>
      <c r="G927" s="802"/>
      <c r="H927" s="803"/>
      <c r="I927" s="753">
        <f t="shared" si="19"/>
        <v>0</v>
      </c>
    </row>
    <row r="928" spans="1:12" x14ac:dyDescent="0.25">
      <c r="A928" s="754" t="s">
        <v>535</v>
      </c>
      <c r="B928" s="754"/>
      <c r="C928" s="748" t="s">
        <v>1090</v>
      </c>
      <c r="D928" s="771">
        <f t="shared" si="20"/>
        <v>506000</v>
      </c>
      <c r="E928" s="960">
        <v>506000</v>
      </c>
      <c r="F928" s="960"/>
      <c r="G928" s="802"/>
      <c r="H928" s="803"/>
      <c r="I928" s="753">
        <f t="shared" si="19"/>
        <v>1012000</v>
      </c>
    </row>
    <row r="929" spans="1:9" hidden="1" x14ac:dyDescent="0.25">
      <c r="A929" s="754" t="s">
        <v>536</v>
      </c>
      <c r="B929" s="754"/>
      <c r="C929" s="748" t="s">
        <v>1091</v>
      </c>
      <c r="D929" s="771">
        <f t="shared" si="20"/>
        <v>0</v>
      </c>
      <c r="E929" s="960"/>
      <c r="F929" s="960"/>
      <c r="G929" s="802"/>
      <c r="H929" s="803"/>
      <c r="I929" s="753">
        <f t="shared" si="19"/>
        <v>0</v>
      </c>
    </row>
    <row r="930" spans="1:9" hidden="1" x14ac:dyDescent="0.25">
      <c r="A930" s="754" t="s">
        <v>537</v>
      </c>
      <c r="B930" s="754"/>
      <c r="C930" s="748" t="s">
        <v>1092</v>
      </c>
      <c r="D930" s="771">
        <f t="shared" si="20"/>
        <v>0</v>
      </c>
      <c r="E930" s="960"/>
      <c r="F930" s="960"/>
      <c r="G930" s="802"/>
      <c r="H930" s="803"/>
      <c r="I930" s="753">
        <f t="shared" si="19"/>
        <v>0</v>
      </c>
    </row>
    <row r="931" spans="1:9" hidden="1" x14ac:dyDescent="0.25">
      <c r="A931" s="754" t="s">
        <v>538</v>
      </c>
      <c r="B931" s="754"/>
      <c r="C931" s="748" t="s">
        <v>1093</v>
      </c>
      <c r="D931" s="771">
        <f t="shared" si="20"/>
        <v>0</v>
      </c>
      <c r="E931" s="960"/>
      <c r="F931" s="960"/>
      <c r="G931" s="802"/>
      <c r="H931" s="803"/>
      <c r="I931" s="753">
        <f t="shared" si="19"/>
        <v>0</v>
      </c>
    </row>
    <row r="932" spans="1:9" hidden="1" x14ac:dyDescent="0.25">
      <c r="A932" s="754" t="s">
        <v>539</v>
      </c>
      <c r="B932" s="754"/>
      <c r="C932" s="748" t="s">
        <v>1094</v>
      </c>
      <c r="D932" s="771">
        <f t="shared" si="20"/>
        <v>0</v>
      </c>
      <c r="E932" s="960"/>
      <c r="F932" s="960"/>
      <c r="G932" s="802"/>
      <c r="H932" s="803"/>
      <c r="I932" s="753">
        <f t="shared" si="19"/>
        <v>0</v>
      </c>
    </row>
    <row r="933" spans="1:9" hidden="1" x14ac:dyDescent="0.25">
      <c r="A933" s="754" t="s">
        <v>540</v>
      </c>
      <c r="B933" s="754"/>
      <c r="C933" s="748" t="s">
        <v>1095</v>
      </c>
      <c r="D933" s="771">
        <f t="shared" si="20"/>
        <v>0</v>
      </c>
      <c r="E933" s="960"/>
      <c r="F933" s="960"/>
      <c r="G933" s="802"/>
      <c r="H933" s="803"/>
      <c r="I933" s="753">
        <f t="shared" si="19"/>
        <v>0</v>
      </c>
    </row>
    <row r="934" spans="1:9" hidden="1" x14ac:dyDescent="0.25">
      <c r="A934" s="754" t="s">
        <v>541</v>
      </c>
      <c r="B934" s="754"/>
      <c r="C934" s="748" t="s">
        <v>1096</v>
      </c>
      <c r="D934" s="771">
        <f t="shared" si="20"/>
        <v>0</v>
      </c>
      <c r="E934" s="960"/>
      <c r="F934" s="960"/>
      <c r="G934" s="802"/>
      <c r="H934" s="803"/>
      <c r="I934" s="753">
        <f t="shared" si="19"/>
        <v>0</v>
      </c>
    </row>
    <row r="935" spans="1:9" hidden="1" x14ac:dyDescent="0.25">
      <c r="A935" s="754" t="s">
        <v>542</v>
      </c>
      <c r="B935" s="754"/>
      <c r="C935" s="748" t="s">
        <v>1097</v>
      </c>
      <c r="D935" s="771">
        <f t="shared" si="20"/>
        <v>0</v>
      </c>
      <c r="E935" s="960"/>
      <c r="F935" s="960"/>
      <c r="G935" s="802"/>
      <c r="H935" s="803"/>
      <c r="I935" s="753">
        <f t="shared" si="19"/>
        <v>0</v>
      </c>
    </row>
    <row r="936" spans="1:9" x14ac:dyDescent="0.25">
      <c r="A936" s="754" t="s">
        <v>543</v>
      </c>
      <c r="B936" s="754"/>
      <c r="C936" s="748" t="s">
        <v>1098</v>
      </c>
      <c r="D936" s="771">
        <f t="shared" si="20"/>
        <v>888000</v>
      </c>
      <c r="E936" s="960">
        <v>888000</v>
      </c>
      <c r="F936" s="960"/>
      <c r="G936" s="802"/>
      <c r="H936" s="803"/>
      <c r="I936" s="753">
        <f t="shared" si="19"/>
        <v>1776000</v>
      </c>
    </row>
    <row r="937" spans="1:9" hidden="1" x14ac:dyDescent="0.25">
      <c r="A937" s="754" t="s">
        <v>544</v>
      </c>
      <c r="B937" s="754"/>
      <c r="C937" s="748" t="s">
        <v>1099</v>
      </c>
      <c r="D937" s="771">
        <f t="shared" si="20"/>
        <v>0</v>
      </c>
      <c r="E937" s="960"/>
      <c r="F937" s="960"/>
      <c r="G937" s="802"/>
      <c r="H937" s="803"/>
      <c r="I937" s="753">
        <f t="shared" si="19"/>
        <v>0</v>
      </c>
    </row>
    <row r="938" spans="1:9" hidden="1" x14ac:dyDescent="0.25">
      <c r="A938" s="754" t="s">
        <v>545</v>
      </c>
      <c r="B938" s="754"/>
      <c r="C938" s="748" t="s">
        <v>1100</v>
      </c>
      <c r="D938" s="771">
        <f t="shared" si="20"/>
        <v>0</v>
      </c>
      <c r="E938" s="960"/>
      <c r="F938" s="960"/>
      <c r="G938" s="802"/>
      <c r="H938" s="803"/>
      <c r="I938" s="753">
        <f t="shared" si="19"/>
        <v>0</v>
      </c>
    </row>
    <row r="939" spans="1:9" hidden="1" x14ac:dyDescent="0.25">
      <c r="A939" s="754" t="s">
        <v>546</v>
      </c>
      <c r="B939" s="754"/>
      <c r="C939" s="748" t="s">
        <v>1101</v>
      </c>
      <c r="D939" s="771">
        <f t="shared" si="20"/>
        <v>0</v>
      </c>
      <c r="E939" s="960"/>
      <c r="F939" s="960"/>
      <c r="G939" s="802"/>
      <c r="H939" s="803"/>
      <c r="I939" s="753">
        <f t="shared" si="19"/>
        <v>0</v>
      </c>
    </row>
    <row r="940" spans="1:9" hidden="1" x14ac:dyDescent="0.25">
      <c r="A940" s="754" t="s">
        <v>547</v>
      </c>
      <c r="B940" s="754"/>
      <c r="C940" s="748" t="s">
        <v>1102</v>
      </c>
      <c r="D940" s="771">
        <f t="shared" si="20"/>
        <v>0</v>
      </c>
      <c r="E940" s="960"/>
      <c r="F940" s="960"/>
      <c r="G940" s="802"/>
      <c r="H940" s="803"/>
      <c r="I940" s="753">
        <f t="shared" si="19"/>
        <v>0</v>
      </c>
    </row>
    <row r="941" spans="1:9" x14ac:dyDescent="0.25">
      <c r="A941" s="754" t="s">
        <v>548</v>
      </c>
      <c r="B941" s="754"/>
      <c r="C941" s="748" t="s">
        <v>1103</v>
      </c>
      <c r="D941" s="771">
        <f t="shared" si="20"/>
        <v>3000000</v>
      </c>
      <c r="E941" s="768"/>
      <c r="F941" s="960">
        <v>3000000</v>
      </c>
      <c r="G941" s="802"/>
      <c r="H941" s="803"/>
      <c r="I941" s="753">
        <f t="shared" si="19"/>
        <v>6000000</v>
      </c>
    </row>
    <row r="942" spans="1:9" hidden="1" x14ac:dyDescent="0.25">
      <c r="A942" s="754" t="s">
        <v>549</v>
      </c>
      <c r="B942" s="754"/>
      <c r="C942" s="748" t="s">
        <v>1104</v>
      </c>
      <c r="D942" s="771">
        <f t="shared" si="20"/>
        <v>0</v>
      </c>
      <c r="E942" s="960"/>
      <c r="F942" s="960"/>
      <c r="G942" s="802"/>
      <c r="H942" s="803"/>
      <c r="I942" s="753">
        <f t="shared" si="19"/>
        <v>0</v>
      </c>
    </row>
    <row r="943" spans="1:9" hidden="1" x14ac:dyDescent="0.25">
      <c r="A943" s="754" t="s">
        <v>550</v>
      </c>
      <c r="B943" s="754"/>
      <c r="C943" s="748" t="s">
        <v>1105</v>
      </c>
      <c r="D943" s="771">
        <f t="shared" si="20"/>
        <v>0</v>
      </c>
      <c r="E943" s="960"/>
      <c r="F943" s="960"/>
      <c r="G943" s="802"/>
      <c r="H943" s="803"/>
      <c r="I943" s="753">
        <f t="shared" si="19"/>
        <v>0</v>
      </c>
    </row>
    <row r="944" spans="1:9" hidden="1" x14ac:dyDescent="0.25">
      <c r="A944" s="754" t="s">
        <v>551</v>
      </c>
      <c r="B944" s="754"/>
      <c r="C944" s="748" t="s">
        <v>1106</v>
      </c>
      <c r="D944" s="771">
        <f t="shared" si="20"/>
        <v>0</v>
      </c>
      <c r="E944" s="960"/>
      <c r="F944" s="960"/>
      <c r="G944" s="802"/>
      <c r="H944" s="803"/>
      <c r="I944" s="753">
        <f t="shared" si="19"/>
        <v>0</v>
      </c>
    </row>
    <row r="945" spans="1:9" hidden="1" x14ac:dyDescent="0.25">
      <c r="A945" s="754" t="s">
        <v>552</v>
      </c>
      <c r="B945" s="754"/>
      <c r="C945" s="748" t="s">
        <v>1107</v>
      </c>
      <c r="D945" s="771">
        <f t="shared" si="20"/>
        <v>0</v>
      </c>
      <c r="E945" s="960"/>
      <c r="F945" s="960"/>
      <c r="G945" s="802"/>
      <c r="H945" s="803"/>
      <c r="I945" s="753">
        <f t="shared" si="19"/>
        <v>0</v>
      </c>
    </row>
    <row r="946" spans="1:9" hidden="1" x14ac:dyDescent="0.25">
      <c r="A946" s="754" t="s">
        <v>553</v>
      </c>
      <c r="B946" s="754"/>
      <c r="C946" s="748" t="s">
        <v>1108</v>
      </c>
      <c r="D946" s="771">
        <f t="shared" si="20"/>
        <v>0</v>
      </c>
      <c r="E946" s="960"/>
      <c r="F946" s="960"/>
      <c r="G946" s="802"/>
      <c r="H946" s="803"/>
      <c r="I946" s="753">
        <f t="shared" si="19"/>
        <v>0</v>
      </c>
    </row>
    <row r="947" spans="1:9" x14ac:dyDescent="0.25">
      <c r="A947" s="754" t="s">
        <v>554</v>
      </c>
      <c r="B947" s="754"/>
      <c r="C947" s="748" t="s">
        <v>1109</v>
      </c>
      <c r="D947" s="771">
        <f t="shared" si="20"/>
        <v>582000</v>
      </c>
      <c r="E947" s="960">
        <v>482000</v>
      </c>
      <c r="F947" s="960">
        <v>100000</v>
      </c>
      <c r="G947" s="802"/>
      <c r="H947" s="803"/>
      <c r="I947" s="753">
        <f t="shared" si="19"/>
        <v>1164000</v>
      </c>
    </row>
    <row r="948" spans="1:9" hidden="1" x14ac:dyDescent="0.25">
      <c r="A948" s="754" t="s">
        <v>555</v>
      </c>
      <c r="B948" s="754"/>
      <c r="C948" s="748" t="s">
        <v>1110</v>
      </c>
      <c r="D948" s="771">
        <f t="shared" si="20"/>
        <v>0</v>
      </c>
      <c r="E948" s="960"/>
      <c r="F948" s="960"/>
      <c r="G948" s="802"/>
      <c r="H948" s="803"/>
      <c r="I948" s="753">
        <f t="shared" si="19"/>
        <v>0</v>
      </c>
    </row>
    <row r="949" spans="1:9" hidden="1" x14ac:dyDescent="0.25">
      <c r="A949" s="754" t="s">
        <v>556</v>
      </c>
      <c r="B949" s="754"/>
      <c r="C949" s="748" t="s">
        <v>1111</v>
      </c>
      <c r="D949" s="771">
        <f t="shared" si="20"/>
        <v>0</v>
      </c>
      <c r="E949" s="960"/>
      <c r="F949" s="960"/>
      <c r="G949" s="802"/>
      <c r="H949" s="803"/>
      <c r="I949" s="753">
        <f t="shared" si="19"/>
        <v>0</v>
      </c>
    </row>
    <row r="950" spans="1:9" hidden="1" x14ac:dyDescent="0.25">
      <c r="A950" s="754" t="s">
        <v>557</v>
      </c>
      <c r="B950" s="754"/>
      <c r="C950" s="748" t="s">
        <v>1112</v>
      </c>
      <c r="D950" s="771">
        <f t="shared" si="20"/>
        <v>0</v>
      </c>
      <c r="E950" s="960"/>
      <c r="F950" s="960"/>
      <c r="G950" s="802"/>
      <c r="H950" s="803"/>
      <c r="I950" s="753">
        <f t="shared" si="19"/>
        <v>0</v>
      </c>
    </row>
    <row r="951" spans="1:9" hidden="1" x14ac:dyDescent="0.25">
      <c r="A951" s="754" t="s">
        <v>558</v>
      </c>
      <c r="B951" s="754"/>
      <c r="C951" s="748" t="s">
        <v>1113</v>
      </c>
      <c r="D951" s="771">
        <f t="shared" si="20"/>
        <v>0</v>
      </c>
      <c r="E951" s="960"/>
      <c r="F951" s="960"/>
      <c r="G951" s="802"/>
      <c r="H951" s="803"/>
      <c r="I951" s="753">
        <f t="shared" si="19"/>
        <v>0</v>
      </c>
    </row>
    <row r="952" spans="1:9" hidden="1" x14ac:dyDescent="0.25">
      <c r="A952" s="754" t="s">
        <v>559</v>
      </c>
      <c r="B952" s="754"/>
      <c r="C952" s="748" t="s">
        <v>1114</v>
      </c>
      <c r="D952" s="771">
        <f t="shared" si="20"/>
        <v>0</v>
      </c>
      <c r="E952" s="960"/>
      <c r="F952" s="960"/>
      <c r="G952" s="802"/>
      <c r="H952" s="803"/>
      <c r="I952" s="753">
        <f t="shared" si="19"/>
        <v>0</v>
      </c>
    </row>
    <row r="953" spans="1:9" hidden="1" x14ac:dyDescent="0.25">
      <c r="A953" s="754" t="s">
        <v>560</v>
      </c>
      <c r="B953" s="754"/>
      <c r="C953" s="748" t="s">
        <v>1115</v>
      </c>
      <c r="D953" s="771">
        <f t="shared" si="20"/>
        <v>0</v>
      </c>
      <c r="E953" s="960"/>
      <c r="F953" s="960"/>
      <c r="G953" s="802"/>
      <c r="H953" s="803"/>
      <c r="I953" s="753">
        <f t="shared" si="19"/>
        <v>0</v>
      </c>
    </row>
    <row r="954" spans="1:9" hidden="1" x14ac:dyDescent="0.25">
      <c r="A954" s="754" t="s">
        <v>561</v>
      </c>
      <c r="B954" s="754"/>
      <c r="C954" s="748" t="s">
        <v>1116</v>
      </c>
      <c r="D954" s="771">
        <f t="shared" si="20"/>
        <v>0</v>
      </c>
      <c r="E954" s="960"/>
      <c r="F954" s="960"/>
      <c r="G954" s="802"/>
      <c r="H954" s="803"/>
      <c r="I954" s="753">
        <f t="shared" si="19"/>
        <v>0</v>
      </c>
    </row>
    <row r="955" spans="1:9" x14ac:dyDescent="0.25">
      <c r="A955" s="754" t="s">
        <v>562</v>
      </c>
      <c r="B955" s="754"/>
      <c r="C955" s="748" t="s">
        <v>1117</v>
      </c>
      <c r="D955" s="771">
        <f t="shared" si="20"/>
        <v>500000</v>
      </c>
      <c r="E955" s="960"/>
      <c r="F955" s="960">
        <v>500000</v>
      </c>
      <c r="G955" s="802"/>
      <c r="H955" s="803"/>
      <c r="I955" s="753">
        <f t="shared" si="19"/>
        <v>1000000</v>
      </c>
    </row>
    <row r="956" spans="1:9" hidden="1" x14ac:dyDescent="0.25">
      <c r="A956" s="754" t="s">
        <v>563</v>
      </c>
      <c r="B956" s="754"/>
      <c r="C956" s="748" t="s">
        <v>1118</v>
      </c>
      <c r="D956" s="771">
        <f t="shared" si="20"/>
        <v>0</v>
      </c>
      <c r="E956" s="960"/>
      <c r="F956" s="960"/>
      <c r="G956" s="802"/>
      <c r="H956" s="803"/>
      <c r="I956" s="753">
        <f t="shared" si="19"/>
        <v>0</v>
      </c>
    </row>
    <row r="957" spans="1:9" hidden="1" x14ac:dyDescent="0.25">
      <c r="A957" s="754" t="s">
        <v>564</v>
      </c>
      <c r="B957" s="754"/>
      <c r="C957" s="748" t="s">
        <v>1119</v>
      </c>
      <c r="D957" s="771">
        <f t="shared" si="20"/>
        <v>0</v>
      </c>
      <c r="E957" s="960"/>
      <c r="F957" s="960"/>
      <c r="G957" s="802"/>
      <c r="H957" s="803"/>
      <c r="I957" s="753">
        <f t="shared" si="19"/>
        <v>0</v>
      </c>
    </row>
    <row r="958" spans="1:9" hidden="1" x14ac:dyDescent="0.25">
      <c r="A958" s="754" t="s">
        <v>565</v>
      </c>
      <c r="B958" s="754"/>
      <c r="C958" s="748" t="s">
        <v>1120</v>
      </c>
      <c r="D958" s="771">
        <f t="shared" si="20"/>
        <v>0</v>
      </c>
      <c r="E958" s="960"/>
      <c r="F958" s="960"/>
      <c r="G958" s="802"/>
      <c r="H958" s="803"/>
      <c r="I958" s="753">
        <f t="shared" si="19"/>
        <v>0</v>
      </c>
    </row>
    <row r="959" spans="1:9" hidden="1" x14ac:dyDescent="0.25">
      <c r="A959" s="754" t="s">
        <v>566</v>
      </c>
      <c r="B959" s="754"/>
      <c r="C959" s="748" t="s">
        <v>1121</v>
      </c>
      <c r="D959" s="771">
        <f t="shared" si="20"/>
        <v>0</v>
      </c>
      <c r="E959" s="960"/>
      <c r="F959" s="960"/>
      <c r="G959" s="802"/>
      <c r="H959" s="803"/>
      <c r="I959" s="753">
        <f t="shared" si="19"/>
        <v>0</v>
      </c>
    </row>
    <row r="960" spans="1:9" x14ac:dyDescent="0.25">
      <c r="A960" s="754" t="s">
        <v>567</v>
      </c>
      <c r="B960" s="754"/>
      <c r="C960" s="748" t="s">
        <v>1122</v>
      </c>
      <c r="D960" s="771">
        <f t="shared" si="20"/>
        <v>1363160</v>
      </c>
      <c r="E960" s="768"/>
      <c r="F960" s="960">
        <v>1363160</v>
      </c>
      <c r="G960" s="802"/>
      <c r="H960" s="803"/>
      <c r="I960" s="753">
        <f t="shared" si="19"/>
        <v>2726320</v>
      </c>
    </row>
    <row r="961" spans="1:9" hidden="1" x14ac:dyDescent="0.25">
      <c r="A961" s="754" t="s">
        <v>568</v>
      </c>
      <c r="B961" s="754"/>
      <c r="C961" s="748" t="s">
        <v>1123</v>
      </c>
      <c r="D961" s="771">
        <f t="shared" si="20"/>
        <v>0</v>
      </c>
      <c r="E961" s="960"/>
      <c r="F961" s="960"/>
      <c r="G961" s="802"/>
      <c r="H961" s="803"/>
      <c r="I961" s="753">
        <f t="shared" si="19"/>
        <v>0</v>
      </c>
    </row>
    <row r="962" spans="1:9" hidden="1" x14ac:dyDescent="0.25">
      <c r="A962" s="754" t="s">
        <v>569</v>
      </c>
      <c r="B962" s="754"/>
      <c r="C962" s="748" t="s">
        <v>1124</v>
      </c>
      <c r="D962" s="771">
        <f t="shared" si="20"/>
        <v>0</v>
      </c>
      <c r="E962" s="960"/>
      <c r="F962" s="960"/>
      <c r="G962" s="802"/>
      <c r="H962" s="803"/>
      <c r="I962" s="753">
        <f t="shared" si="19"/>
        <v>0</v>
      </c>
    </row>
    <row r="963" spans="1:9" hidden="1" x14ac:dyDescent="0.25">
      <c r="A963" s="754" t="s">
        <v>570</v>
      </c>
      <c r="B963" s="754"/>
      <c r="C963" s="748" t="s">
        <v>1125</v>
      </c>
      <c r="D963" s="771">
        <f t="shared" si="20"/>
        <v>0</v>
      </c>
      <c r="E963" s="960"/>
      <c r="F963" s="960"/>
      <c r="G963" s="802"/>
      <c r="H963" s="803"/>
      <c r="I963" s="753">
        <f t="shared" si="19"/>
        <v>0</v>
      </c>
    </row>
    <row r="964" spans="1:9" hidden="1" x14ac:dyDescent="0.25">
      <c r="A964" s="754" t="s">
        <v>571</v>
      </c>
      <c r="B964" s="754"/>
      <c r="C964" s="748" t="s">
        <v>1126</v>
      </c>
      <c r="D964" s="771">
        <f t="shared" si="20"/>
        <v>0</v>
      </c>
      <c r="E964" s="960"/>
      <c r="F964" s="960"/>
      <c r="G964" s="802"/>
      <c r="H964" s="803"/>
      <c r="I964" s="753">
        <f t="shared" si="19"/>
        <v>0</v>
      </c>
    </row>
    <row r="965" spans="1:9" hidden="1" x14ac:dyDescent="0.25">
      <c r="A965" s="754" t="s">
        <v>572</v>
      </c>
      <c r="B965" s="754"/>
      <c r="C965" s="748" t="s">
        <v>1127</v>
      </c>
      <c r="D965" s="771">
        <f t="shared" si="20"/>
        <v>0</v>
      </c>
      <c r="E965" s="960"/>
      <c r="F965" s="960"/>
      <c r="G965" s="802"/>
      <c r="H965" s="803"/>
      <c r="I965" s="753">
        <f t="shared" si="19"/>
        <v>0</v>
      </c>
    </row>
    <row r="966" spans="1:9" hidden="1" x14ac:dyDescent="0.25">
      <c r="A966" s="754" t="s">
        <v>781</v>
      </c>
      <c r="B966" s="754"/>
      <c r="C966" s="748" t="s">
        <v>1128</v>
      </c>
      <c r="D966" s="771">
        <f t="shared" si="20"/>
        <v>0</v>
      </c>
      <c r="E966" s="960"/>
      <c r="F966" s="960"/>
      <c r="G966" s="802"/>
      <c r="H966" s="803"/>
      <c r="I966" s="753">
        <f t="shared" si="19"/>
        <v>0</v>
      </c>
    </row>
    <row r="967" spans="1:9" hidden="1" x14ac:dyDescent="0.25">
      <c r="A967" s="754" t="s">
        <v>782</v>
      </c>
      <c r="B967" s="754"/>
      <c r="C967" s="748" t="s">
        <v>1129</v>
      </c>
      <c r="D967" s="771">
        <f t="shared" si="20"/>
        <v>0</v>
      </c>
      <c r="E967" s="960"/>
      <c r="F967" s="960"/>
      <c r="G967" s="802"/>
      <c r="H967" s="803"/>
      <c r="I967" s="753">
        <f t="shared" si="19"/>
        <v>0</v>
      </c>
    </row>
    <row r="968" spans="1:9" hidden="1" x14ac:dyDescent="0.25">
      <c r="A968" s="754" t="s">
        <v>783</v>
      </c>
      <c r="B968" s="754"/>
      <c r="C968" s="748" t="s">
        <v>1130</v>
      </c>
      <c r="D968" s="771">
        <f t="shared" si="20"/>
        <v>0</v>
      </c>
      <c r="E968" s="960"/>
      <c r="F968" s="960"/>
      <c r="G968" s="802"/>
      <c r="H968" s="803"/>
      <c r="I968" s="753">
        <f t="shared" ref="I968:I1031" si="21">SUM(D968:H968)</f>
        <v>0</v>
      </c>
    </row>
    <row r="969" spans="1:9" hidden="1" x14ac:dyDescent="0.25">
      <c r="A969" s="754" t="s">
        <v>784</v>
      </c>
      <c r="B969" s="754"/>
      <c r="C969" s="748" t="s">
        <v>1131</v>
      </c>
      <c r="D969" s="771">
        <f t="shared" si="20"/>
        <v>0</v>
      </c>
      <c r="E969" s="960"/>
      <c r="F969" s="960"/>
      <c r="G969" s="802"/>
      <c r="H969" s="803"/>
      <c r="I969" s="753">
        <f t="shared" si="21"/>
        <v>0</v>
      </c>
    </row>
    <row r="970" spans="1:9" x14ac:dyDescent="0.25">
      <c r="A970" s="754" t="s">
        <v>785</v>
      </c>
      <c r="B970" s="754"/>
      <c r="C970" s="748" t="s">
        <v>1132</v>
      </c>
      <c r="D970" s="771">
        <f t="shared" si="20"/>
        <v>70000</v>
      </c>
      <c r="E970" s="960">
        <v>70000</v>
      </c>
      <c r="F970" s="960"/>
      <c r="G970" s="802"/>
      <c r="H970" s="803"/>
      <c r="I970" s="753">
        <f t="shared" si="21"/>
        <v>140000</v>
      </c>
    </row>
    <row r="971" spans="1:9" hidden="1" x14ac:dyDescent="0.25">
      <c r="A971" s="754" t="s">
        <v>786</v>
      </c>
      <c r="B971" s="754"/>
      <c r="C971" s="748" t="s">
        <v>1133</v>
      </c>
      <c r="D971" s="771">
        <f t="shared" si="20"/>
        <v>0</v>
      </c>
      <c r="E971" s="960"/>
      <c r="F971" s="960"/>
      <c r="G971" s="802"/>
      <c r="H971" s="803"/>
      <c r="I971" s="753">
        <f t="shared" si="21"/>
        <v>0</v>
      </c>
    </row>
    <row r="972" spans="1:9" hidden="1" x14ac:dyDescent="0.25">
      <c r="A972" s="754" t="s">
        <v>915</v>
      </c>
      <c r="B972" s="754"/>
      <c r="C972" s="748" t="s">
        <v>1134</v>
      </c>
      <c r="D972" s="771">
        <f t="shared" si="20"/>
        <v>0</v>
      </c>
      <c r="E972" s="960"/>
      <c r="F972" s="960"/>
      <c r="G972" s="802"/>
      <c r="H972" s="803"/>
      <c r="I972" s="753">
        <f t="shared" si="21"/>
        <v>0</v>
      </c>
    </row>
    <row r="973" spans="1:9" hidden="1" x14ac:dyDescent="0.25">
      <c r="A973" s="754" t="s">
        <v>916</v>
      </c>
      <c r="B973" s="754"/>
      <c r="C973" s="748" t="s">
        <v>1135</v>
      </c>
      <c r="D973" s="771">
        <f t="shared" si="20"/>
        <v>0</v>
      </c>
      <c r="E973" s="960"/>
      <c r="F973" s="960"/>
      <c r="G973" s="802"/>
      <c r="H973" s="803"/>
      <c r="I973" s="753">
        <f t="shared" si="21"/>
        <v>0</v>
      </c>
    </row>
    <row r="974" spans="1:9" hidden="1" x14ac:dyDescent="0.25">
      <c r="A974" s="754" t="s">
        <v>1136</v>
      </c>
      <c r="B974" s="754"/>
      <c r="C974" s="748" t="s">
        <v>1137</v>
      </c>
      <c r="D974" s="771">
        <f t="shared" si="20"/>
        <v>0</v>
      </c>
      <c r="E974" s="960"/>
      <c r="F974" s="960"/>
      <c r="G974" s="802"/>
      <c r="H974" s="803"/>
      <c r="I974" s="753">
        <f t="shared" si="21"/>
        <v>0</v>
      </c>
    </row>
    <row r="975" spans="1:9" hidden="1" x14ac:dyDescent="0.25">
      <c r="A975" s="754" t="s">
        <v>1138</v>
      </c>
      <c r="B975" s="754"/>
      <c r="C975" s="748" t="s">
        <v>1139</v>
      </c>
      <c r="D975" s="771">
        <f t="shared" si="20"/>
        <v>0</v>
      </c>
      <c r="E975" s="960"/>
      <c r="F975" s="960"/>
      <c r="G975" s="802"/>
      <c r="H975" s="803"/>
      <c r="I975" s="753">
        <f t="shared" si="21"/>
        <v>0</v>
      </c>
    </row>
    <row r="976" spans="1:9" hidden="1" x14ac:dyDescent="0.25">
      <c r="A976" s="754" t="s">
        <v>1140</v>
      </c>
      <c r="B976" s="754"/>
      <c r="C976" s="748" t="s">
        <v>1141</v>
      </c>
      <c r="D976" s="771">
        <f t="shared" si="20"/>
        <v>0</v>
      </c>
      <c r="E976" s="960"/>
      <c r="F976" s="960"/>
      <c r="G976" s="480"/>
      <c r="H976" s="872"/>
      <c r="I976" s="753">
        <f t="shared" si="21"/>
        <v>0</v>
      </c>
    </row>
    <row r="977" spans="1:12" x14ac:dyDescent="0.25">
      <c r="A977" s="754" t="s">
        <v>1142</v>
      </c>
      <c r="B977" s="754"/>
      <c r="C977" s="748" t="s">
        <v>1143</v>
      </c>
      <c r="D977" s="771">
        <f t="shared" si="20"/>
        <v>3170400</v>
      </c>
      <c r="E977" s="960"/>
      <c r="F977" s="766">
        <v>3170400</v>
      </c>
      <c r="G977" s="808"/>
      <c r="H977" s="770"/>
      <c r="I977" s="753">
        <f t="shared" si="21"/>
        <v>6340800</v>
      </c>
    </row>
    <row r="978" spans="1:12" hidden="1" x14ac:dyDescent="0.25">
      <c r="A978" s="754" t="s">
        <v>1144</v>
      </c>
      <c r="B978" s="754"/>
      <c r="C978" s="748" t="s">
        <v>1145</v>
      </c>
      <c r="D978" s="771">
        <f t="shared" si="20"/>
        <v>0</v>
      </c>
      <c r="E978" s="960"/>
      <c r="F978" s="960"/>
      <c r="G978" s="802"/>
      <c r="H978" s="803"/>
      <c r="I978" s="753">
        <f t="shared" si="21"/>
        <v>0</v>
      </c>
    </row>
    <row r="979" spans="1:12" hidden="1" x14ac:dyDescent="0.25">
      <c r="A979" s="754" t="s">
        <v>1146</v>
      </c>
      <c r="B979" s="754"/>
      <c r="C979" s="748" t="s">
        <v>1147</v>
      </c>
      <c r="D979" s="771">
        <f t="shared" si="20"/>
        <v>0</v>
      </c>
      <c r="E979" s="960"/>
      <c r="F979" s="960"/>
      <c r="G979" s="802"/>
      <c r="H979" s="803"/>
      <c r="I979" s="753">
        <f t="shared" si="21"/>
        <v>0</v>
      </c>
    </row>
    <row r="980" spans="1:12" hidden="1" x14ac:dyDescent="0.25">
      <c r="A980" s="754" t="s">
        <v>1148</v>
      </c>
      <c r="B980" s="754"/>
      <c r="C980" s="748" t="s">
        <v>1149</v>
      </c>
      <c r="D980" s="771">
        <f t="shared" si="20"/>
        <v>0</v>
      </c>
      <c r="E980" s="960"/>
      <c r="F980" s="960"/>
      <c r="G980" s="802"/>
      <c r="H980" s="803"/>
      <c r="I980" s="753">
        <f t="shared" si="21"/>
        <v>0</v>
      </c>
    </row>
    <row r="981" spans="1:12" hidden="1" x14ac:dyDescent="0.25">
      <c r="A981" s="754" t="s">
        <v>1150</v>
      </c>
      <c r="B981" s="754"/>
      <c r="C981" s="748" t="s">
        <v>1151</v>
      </c>
      <c r="D981" s="771">
        <f t="shared" si="20"/>
        <v>0</v>
      </c>
      <c r="E981" s="960"/>
      <c r="F981" s="960"/>
      <c r="G981" s="802"/>
      <c r="H981" s="803"/>
      <c r="I981" s="753">
        <f t="shared" si="21"/>
        <v>0</v>
      </c>
    </row>
    <row r="982" spans="1:12" hidden="1" x14ac:dyDescent="0.25">
      <c r="A982" s="754" t="s">
        <v>1152</v>
      </c>
      <c r="B982" s="754"/>
      <c r="C982" s="748" t="s">
        <v>1153</v>
      </c>
      <c r="D982" s="771">
        <f t="shared" si="20"/>
        <v>0</v>
      </c>
      <c r="E982" s="960"/>
      <c r="F982" s="960"/>
      <c r="G982" s="802"/>
      <c r="H982" s="803"/>
      <c r="I982" s="753">
        <f t="shared" si="21"/>
        <v>0</v>
      </c>
    </row>
    <row r="983" spans="1:12" hidden="1" x14ac:dyDescent="0.25">
      <c r="A983" s="754" t="s">
        <v>1154</v>
      </c>
      <c r="B983" s="754"/>
      <c r="C983" s="748" t="s">
        <v>1155</v>
      </c>
      <c r="D983" s="771">
        <f t="shared" si="20"/>
        <v>0</v>
      </c>
      <c r="E983" s="960"/>
      <c r="F983" s="960"/>
      <c r="G983" s="802"/>
      <c r="H983" s="803"/>
      <c r="I983" s="753">
        <f t="shared" si="21"/>
        <v>0</v>
      </c>
    </row>
    <row r="984" spans="1:12" hidden="1" x14ac:dyDescent="0.25">
      <c r="A984" s="754" t="s">
        <v>1156</v>
      </c>
      <c r="B984" s="754"/>
      <c r="C984" s="748" t="s">
        <v>1157</v>
      </c>
      <c r="D984" s="771">
        <f t="shared" si="20"/>
        <v>0</v>
      </c>
      <c r="E984" s="960"/>
      <c r="F984" s="960"/>
      <c r="G984" s="802"/>
      <c r="H984" s="803"/>
      <c r="I984" s="753">
        <f t="shared" si="21"/>
        <v>0</v>
      </c>
    </row>
    <row r="985" spans="1:12" hidden="1" x14ac:dyDescent="0.25">
      <c r="A985" s="754" t="s">
        <v>1158</v>
      </c>
      <c r="B985" s="754"/>
      <c r="C985" s="748" t="s">
        <v>1159</v>
      </c>
      <c r="D985" s="771">
        <f t="shared" si="20"/>
        <v>0</v>
      </c>
      <c r="E985" s="960"/>
      <c r="F985" s="960"/>
      <c r="G985" s="802"/>
      <c r="H985" s="803"/>
      <c r="I985" s="753">
        <f t="shared" si="21"/>
        <v>0</v>
      </c>
    </row>
    <row r="986" spans="1:12" hidden="1" x14ac:dyDescent="0.25">
      <c r="A986" s="754" t="s">
        <v>1160</v>
      </c>
      <c r="B986" s="754"/>
      <c r="C986" s="748" t="s">
        <v>1161</v>
      </c>
      <c r="D986" s="771">
        <f t="shared" si="20"/>
        <v>0</v>
      </c>
      <c r="E986" s="960"/>
      <c r="F986" s="960"/>
      <c r="G986" s="802"/>
      <c r="H986" s="803"/>
      <c r="I986" s="753">
        <f t="shared" si="21"/>
        <v>0</v>
      </c>
    </row>
    <row r="987" spans="1:12" hidden="1" x14ac:dyDescent="0.25">
      <c r="A987" s="754" t="s">
        <v>1162</v>
      </c>
      <c r="B987" s="754"/>
      <c r="C987" s="748" t="s">
        <v>1163</v>
      </c>
      <c r="D987" s="771">
        <f t="shared" si="20"/>
        <v>0</v>
      </c>
      <c r="E987" s="960"/>
      <c r="F987" s="960"/>
      <c r="G987" s="802"/>
      <c r="H987" s="803"/>
      <c r="I987" s="753">
        <f t="shared" si="21"/>
        <v>0</v>
      </c>
    </row>
    <row r="988" spans="1:12" hidden="1" x14ac:dyDescent="0.25">
      <c r="A988" s="754" t="s">
        <v>1164</v>
      </c>
      <c r="B988" s="754"/>
      <c r="C988" s="748" t="s">
        <v>1165</v>
      </c>
      <c r="D988" s="771">
        <f t="shared" si="20"/>
        <v>0</v>
      </c>
      <c r="E988" s="960"/>
      <c r="F988" s="960"/>
      <c r="G988" s="802"/>
      <c r="H988" s="803"/>
      <c r="I988" s="753">
        <f t="shared" si="21"/>
        <v>0</v>
      </c>
    </row>
    <row r="989" spans="1:12" hidden="1" x14ac:dyDescent="0.25">
      <c r="A989" s="754" t="s">
        <v>1166</v>
      </c>
      <c r="B989" s="754"/>
      <c r="C989" s="748" t="s">
        <v>1167</v>
      </c>
      <c r="D989" s="771">
        <f>SUM(E989:H989)</f>
        <v>0</v>
      </c>
      <c r="E989" s="960"/>
      <c r="F989" s="960"/>
      <c r="G989" s="802"/>
      <c r="H989" s="803"/>
      <c r="I989" s="753">
        <f t="shared" si="21"/>
        <v>0</v>
      </c>
    </row>
    <row r="990" spans="1:12" ht="18.75" hidden="1" x14ac:dyDescent="0.25">
      <c r="A990" s="760"/>
      <c r="B990" s="761"/>
      <c r="C990" s="762" t="s">
        <v>170</v>
      </c>
      <c r="D990" s="771">
        <f>SUM(E990:H990)</f>
        <v>0</v>
      </c>
      <c r="E990" s="960"/>
      <c r="F990" s="960"/>
      <c r="G990" s="480"/>
      <c r="H990" s="872"/>
      <c r="I990" s="753">
        <f t="shared" si="21"/>
        <v>0</v>
      </c>
    </row>
    <row r="991" spans="1:12" ht="18.75" x14ac:dyDescent="0.25">
      <c r="A991" s="1184" t="s">
        <v>518</v>
      </c>
      <c r="B991" s="1187">
        <v>9770</v>
      </c>
      <c r="C991" s="1190" t="s">
        <v>310</v>
      </c>
      <c r="D991" s="879">
        <f>SUM(D995:D1061)</f>
        <v>34484040</v>
      </c>
      <c r="E991" s="1193"/>
      <c r="F991" s="1194"/>
      <c r="G991" s="1194"/>
      <c r="H991" s="1195"/>
      <c r="I991" s="753">
        <f t="shared" si="21"/>
        <v>34484040</v>
      </c>
    </row>
    <row r="992" spans="1:12" ht="18.75" hidden="1" x14ac:dyDescent="0.25">
      <c r="A992" s="1185"/>
      <c r="B992" s="1188"/>
      <c r="C992" s="1191"/>
      <c r="D992" s="866"/>
      <c r="E992" s="1196"/>
      <c r="F992" s="1197"/>
      <c r="G992" s="1197"/>
      <c r="H992" s="1198"/>
      <c r="I992" s="753">
        <f t="shared" si="21"/>
        <v>0</v>
      </c>
      <c r="K992" s="860" t="s">
        <v>84</v>
      </c>
      <c r="L992" s="860" t="s">
        <v>3</v>
      </c>
    </row>
    <row r="993" spans="1:12" ht="18.75" hidden="1" x14ac:dyDescent="0.25">
      <c r="A993" s="1185"/>
      <c r="B993" s="1188"/>
      <c r="C993" s="1191"/>
      <c r="D993" s="866"/>
      <c r="E993" s="1196"/>
      <c r="F993" s="1197"/>
      <c r="G993" s="1197"/>
      <c r="H993" s="1198"/>
      <c r="I993" s="753">
        <f t="shared" si="21"/>
        <v>0</v>
      </c>
      <c r="K993" s="860"/>
      <c r="L993" s="855"/>
    </row>
    <row r="994" spans="1:12" ht="18.75" hidden="1" x14ac:dyDescent="0.25">
      <c r="A994" s="1186"/>
      <c r="B994" s="1189"/>
      <c r="C994" s="1192"/>
      <c r="D994" s="867"/>
      <c r="E994" s="1196"/>
      <c r="F994" s="1197"/>
      <c r="G994" s="1197"/>
      <c r="H994" s="1198"/>
      <c r="I994" s="753">
        <f t="shared" si="21"/>
        <v>0</v>
      </c>
      <c r="K994" s="861" t="e">
        <f>SUM(K995:K1061)</f>
        <v>#REF!</v>
      </c>
      <c r="L994" s="861" t="e">
        <f>K994-D991-D848-D777</f>
        <v>#REF!</v>
      </c>
    </row>
    <row r="995" spans="1:12" x14ac:dyDescent="0.25">
      <c r="A995" s="754" t="s">
        <v>531</v>
      </c>
      <c r="B995" s="754"/>
      <c r="C995" s="748" t="s">
        <v>1078</v>
      </c>
      <c r="D995" s="876">
        <v>80000</v>
      </c>
      <c r="E995" s="1177"/>
      <c r="F995" s="1177"/>
      <c r="G995" s="1177"/>
      <c r="H995" s="1177"/>
      <c r="I995" s="753">
        <f t="shared" si="21"/>
        <v>80000</v>
      </c>
      <c r="K995" s="861" t="e">
        <f>#REF!</f>
        <v>#REF!</v>
      </c>
      <c r="L995" s="861" t="e">
        <f>K995=D995+D853+D781</f>
        <v>#REF!</v>
      </c>
    </row>
    <row r="996" spans="1:12" hidden="1" x14ac:dyDescent="0.25">
      <c r="A996" s="754" t="s">
        <v>532</v>
      </c>
      <c r="B996" s="754"/>
      <c r="C996" s="748" t="s">
        <v>1087</v>
      </c>
      <c r="D996" s="766">
        <v>0</v>
      </c>
      <c r="E996" s="1179"/>
      <c r="F996" s="1179"/>
      <c r="G996" s="1179"/>
      <c r="H996" s="1179"/>
      <c r="I996" s="753">
        <f t="shared" si="21"/>
        <v>0</v>
      </c>
      <c r="K996" s="861" t="e">
        <f>#REF!</f>
        <v>#REF!</v>
      </c>
      <c r="L996" s="861" t="e">
        <f t="shared" ref="L996:L1059" si="22">K996=D996+D854+D782</f>
        <v>#REF!</v>
      </c>
    </row>
    <row r="997" spans="1:12" hidden="1" x14ac:dyDescent="0.25">
      <c r="A997" s="754" t="s">
        <v>533</v>
      </c>
      <c r="B997" s="754"/>
      <c r="C997" s="748" t="s">
        <v>1088</v>
      </c>
      <c r="D997" s="766">
        <v>0</v>
      </c>
      <c r="E997" s="1177"/>
      <c r="F997" s="1177"/>
      <c r="G997" s="1177"/>
      <c r="H997" s="1177"/>
      <c r="I997" s="753">
        <f t="shared" si="21"/>
        <v>0</v>
      </c>
      <c r="K997" s="861" t="e">
        <f>#REF!</f>
        <v>#REF!</v>
      </c>
      <c r="L997" s="861" t="e">
        <f t="shared" si="22"/>
        <v>#REF!</v>
      </c>
    </row>
    <row r="998" spans="1:12" hidden="1" x14ac:dyDescent="0.25">
      <c r="A998" s="754" t="s">
        <v>534</v>
      </c>
      <c r="B998" s="754"/>
      <c r="C998" s="748" t="s">
        <v>1089</v>
      </c>
      <c r="D998" s="766">
        <v>0</v>
      </c>
      <c r="E998" s="1178"/>
      <c r="F998" s="1178"/>
      <c r="G998" s="1178"/>
      <c r="H998" s="1178"/>
      <c r="I998" s="753">
        <f t="shared" si="21"/>
        <v>0</v>
      </c>
      <c r="K998" s="861" t="e">
        <f>#REF!</f>
        <v>#REF!</v>
      </c>
      <c r="L998" s="861" t="e">
        <f t="shared" si="22"/>
        <v>#REF!</v>
      </c>
    </row>
    <row r="999" spans="1:12" x14ac:dyDescent="0.25">
      <c r="A999" s="754" t="s">
        <v>535</v>
      </c>
      <c r="B999" s="754"/>
      <c r="C999" s="748" t="s">
        <v>1090</v>
      </c>
      <c r="D999" s="876">
        <v>140000</v>
      </c>
      <c r="E999" s="1177"/>
      <c r="F999" s="1177"/>
      <c r="G999" s="1177"/>
      <c r="H999" s="1177"/>
      <c r="I999" s="753">
        <f t="shared" si="21"/>
        <v>140000</v>
      </c>
      <c r="K999" s="861" t="e">
        <f>#REF!</f>
        <v>#REF!</v>
      </c>
      <c r="L999" s="861" t="e">
        <f t="shared" si="22"/>
        <v>#REF!</v>
      </c>
    </row>
    <row r="1000" spans="1:12" x14ac:dyDescent="0.25">
      <c r="A1000" s="754" t="s">
        <v>536</v>
      </c>
      <c r="B1000" s="754"/>
      <c r="C1000" s="748" t="s">
        <v>1091</v>
      </c>
      <c r="D1000" s="876">
        <v>50000</v>
      </c>
      <c r="E1000" s="1177"/>
      <c r="F1000" s="1177"/>
      <c r="G1000" s="1177"/>
      <c r="H1000" s="1177"/>
      <c r="I1000" s="753">
        <f t="shared" si="21"/>
        <v>50000</v>
      </c>
      <c r="K1000" s="861" t="e">
        <f>#REF!</f>
        <v>#REF!</v>
      </c>
      <c r="L1000" s="861" t="e">
        <f t="shared" si="22"/>
        <v>#REF!</v>
      </c>
    </row>
    <row r="1001" spans="1:12" x14ac:dyDescent="0.25">
      <c r="A1001" s="754" t="s">
        <v>537</v>
      </c>
      <c r="B1001" s="754"/>
      <c r="C1001" s="748" t="s">
        <v>1092</v>
      </c>
      <c r="D1001" s="876">
        <v>100000</v>
      </c>
      <c r="E1001" s="1177"/>
      <c r="F1001" s="1177"/>
      <c r="G1001" s="1177"/>
      <c r="H1001" s="1177"/>
      <c r="I1001" s="753">
        <f t="shared" si="21"/>
        <v>100000</v>
      </c>
      <c r="K1001" s="861" t="e">
        <f>#REF!</f>
        <v>#REF!</v>
      </c>
      <c r="L1001" s="861" t="e">
        <f t="shared" si="22"/>
        <v>#REF!</v>
      </c>
    </row>
    <row r="1002" spans="1:12" x14ac:dyDescent="0.25">
      <c r="A1002" s="754" t="s">
        <v>538</v>
      </c>
      <c r="B1002" s="754"/>
      <c r="C1002" s="748" t="s">
        <v>1093</v>
      </c>
      <c r="D1002" s="876">
        <v>150000</v>
      </c>
      <c r="E1002" s="1177"/>
      <c r="F1002" s="1177"/>
      <c r="G1002" s="1177"/>
      <c r="H1002" s="1177"/>
      <c r="I1002" s="753">
        <f t="shared" si="21"/>
        <v>150000</v>
      </c>
      <c r="K1002" s="861" t="e">
        <f>#REF!</f>
        <v>#REF!</v>
      </c>
      <c r="L1002" s="861" t="e">
        <f t="shared" si="22"/>
        <v>#REF!</v>
      </c>
    </row>
    <row r="1003" spans="1:12" hidden="1" x14ac:dyDescent="0.25">
      <c r="A1003" s="754" t="s">
        <v>539</v>
      </c>
      <c r="B1003" s="754"/>
      <c r="C1003" s="748" t="s">
        <v>1094</v>
      </c>
      <c r="D1003" s="766">
        <v>0</v>
      </c>
      <c r="E1003" s="1179"/>
      <c r="F1003" s="1179"/>
      <c r="G1003" s="1179"/>
      <c r="H1003" s="1179"/>
      <c r="I1003" s="753">
        <f t="shared" si="21"/>
        <v>0</v>
      </c>
      <c r="K1003" s="861" t="e">
        <f>#REF!</f>
        <v>#REF!</v>
      </c>
      <c r="L1003" s="861" t="e">
        <f t="shared" si="22"/>
        <v>#REF!</v>
      </c>
    </row>
    <row r="1004" spans="1:12" hidden="1" x14ac:dyDescent="0.25">
      <c r="A1004" s="754" t="s">
        <v>540</v>
      </c>
      <c r="B1004" s="754"/>
      <c r="C1004" s="748" t="s">
        <v>1095</v>
      </c>
      <c r="D1004" s="766">
        <v>0</v>
      </c>
      <c r="E1004" s="1178"/>
      <c r="F1004" s="1178"/>
      <c r="G1004" s="1178"/>
      <c r="H1004" s="1178"/>
      <c r="I1004" s="753">
        <f t="shared" si="21"/>
        <v>0</v>
      </c>
      <c r="K1004" s="861" t="e">
        <f>#REF!</f>
        <v>#REF!</v>
      </c>
      <c r="L1004" s="861" t="e">
        <f t="shared" si="22"/>
        <v>#REF!</v>
      </c>
    </row>
    <row r="1005" spans="1:12" x14ac:dyDescent="0.25">
      <c r="A1005" s="754" t="s">
        <v>541</v>
      </c>
      <c r="B1005" s="754"/>
      <c r="C1005" s="748" t="s">
        <v>1096</v>
      </c>
      <c r="D1005" s="876">
        <v>150000</v>
      </c>
      <c r="E1005" s="1177"/>
      <c r="F1005" s="1177"/>
      <c r="G1005" s="1177"/>
      <c r="H1005" s="1177"/>
      <c r="I1005" s="753">
        <f t="shared" si="21"/>
        <v>150000</v>
      </c>
      <c r="K1005" s="861" t="e">
        <f>#REF!</f>
        <v>#REF!</v>
      </c>
      <c r="L1005" s="861" t="e">
        <f t="shared" si="22"/>
        <v>#REF!</v>
      </c>
    </row>
    <row r="1006" spans="1:12" hidden="1" x14ac:dyDescent="0.25">
      <c r="A1006" s="754" t="s">
        <v>542</v>
      </c>
      <c r="B1006" s="754"/>
      <c r="C1006" s="748" t="s">
        <v>1097</v>
      </c>
      <c r="D1006" s="766">
        <v>0</v>
      </c>
      <c r="E1006" s="1180"/>
      <c r="F1006" s="1180"/>
      <c r="G1006" s="1180"/>
      <c r="H1006" s="1180"/>
      <c r="I1006" s="753">
        <f t="shared" si="21"/>
        <v>0</v>
      </c>
      <c r="K1006" s="861" t="e">
        <f>#REF!</f>
        <v>#REF!</v>
      </c>
      <c r="L1006" s="861" t="e">
        <f t="shared" si="22"/>
        <v>#REF!</v>
      </c>
    </row>
    <row r="1007" spans="1:12" x14ac:dyDescent="0.25">
      <c r="A1007" s="754" t="s">
        <v>543</v>
      </c>
      <c r="B1007" s="754"/>
      <c r="C1007" s="748" t="s">
        <v>1098</v>
      </c>
      <c r="D1007" s="876">
        <v>1700000</v>
      </c>
      <c r="E1007" s="1177"/>
      <c r="F1007" s="1177"/>
      <c r="G1007" s="1177"/>
      <c r="H1007" s="1177"/>
      <c r="I1007" s="753">
        <f t="shared" si="21"/>
        <v>1700000</v>
      </c>
      <c r="K1007" s="861" t="e">
        <f>#REF!</f>
        <v>#REF!</v>
      </c>
      <c r="L1007" s="861" t="e">
        <f t="shared" si="22"/>
        <v>#REF!</v>
      </c>
    </row>
    <row r="1008" spans="1:12" hidden="1" x14ac:dyDescent="0.25">
      <c r="A1008" s="754" t="s">
        <v>544</v>
      </c>
      <c r="B1008" s="754"/>
      <c r="C1008" s="748" t="s">
        <v>1099</v>
      </c>
      <c r="D1008" s="766">
        <v>0</v>
      </c>
      <c r="E1008" s="1180"/>
      <c r="F1008" s="1180"/>
      <c r="G1008" s="1180"/>
      <c r="H1008" s="1180"/>
      <c r="I1008" s="753">
        <f t="shared" si="21"/>
        <v>0</v>
      </c>
      <c r="K1008" s="861" t="e">
        <f>#REF!</f>
        <v>#REF!</v>
      </c>
      <c r="L1008" s="861" t="e">
        <f t="shared" si="22"/>
        <v>#REF!</v>
      </c>
    </row>
    <row r="1009" spans="1:12" x14ac:dyDescent="0.25">
      <c r="A1009" s="754" t="s">
        <v>545</v>
      </c>
      <c r="B1009" s="754"/>
      <c r="C1009" s="748" t="s">
        <v>1100</v>
      </c>
      <c r="D1009" s="876">
        <v>50000</v>
      </c>
      <c r="E1009" s="1177"/>
      <c r="F1009" s="1177"/>
      <c r="G1009" s="1177"/>
      <c r="H1009" s="1177"/>
      <c r="I1009" s="753">
        <f t="shared" si="21"/>
        <v>50000</v>
      </c>
      <c r="K1009" s="861" t="e">
        <f>#REF!</f>
        <v>#REF!</v>
      </c>
      <c r="L1009" s="861" t="e">
        <f t="shared" si="22"/>
        <v>#REF!</v>
      </c>
    </row>
    <row r="1010" spans="1:12" hidden="1" x14ac:dyDescent="0.25">
      <c r="A1010" s="754" t="s">
        <v>546</v>
      </c>
      <c r="B1010" s="754"/>
      <c r="C1010" s="748" t="s">
        <v>1101</v>
      </c>
      <c r="D1010" s="766">
        <v>0</v>
      </c>
      <c r="E1010" s="1180"/>
      <c r="F1010" s="1180"/>
      <c r="G1010" s="1180"/>
      <c r="H1010" s="1180"/>
      <c r="I1010" s="753">
        <f t="shared" si="21"/>
        <v>0</v>
      </c>
      <c r="K1010" s="861" t="e">
        <f>#REF!</f>
        <v>#REF!</v>
      </c>
      <c r="L1010" s="861" t="e">
        <f t="shared" si="22"/>
        <v>#REF!</v>
      </c>
    </row>
    <row r="1011" spans="1:12" x14ac:dyDescent="0.25">
      <c r="A1011" s="754" t="s">
        <v>547</v>
      </c>
      <c r="B1011" s="754"/>
      <c r="C1011" s="748" t="s">
        <v>1102</v>
      </c>
      <c r="D1011" s="876">
        <v>210000</v>
      </c>
      <c r="E1011" s="1177"/>
      <c r="F1011" s="1177"/>
      <c r="G1011" s="1177"/>
      <c r="H1011" s="1177"/>
      <c r="I1011" s="753">
        <f t="shared" si="21"/>
        <v>210000</v>
      </c>
      <c r="K1011" s="861" t="e">
        <f>#REF!</f>
        <v>#REF!</v>
      </c>
      <c r="L1011" s="861" t="e">
        <f t="shared" si="22"/>
        <v>#REF!</v>
      </c>
    </row>
    <row r="1012" spans="1:12" hidden="1" x14ac:dyDescent="0.25">
      <c r="A1012" s="754" t="s">
        <v>548</v>
      </c>
      <c r="B1012" s="754"/>
      <c r="C1012" s="748" t="s">
        <v>1103</v>
      </c>
      <c r="D1012" s="766">
        <v>0</v>
      </c>
      <c r="E1012" s="1180"/>
      <c r="F1012" s="1180"/>
      <c r="G1012" s="1180"/>
      <c r="H1012" s="1180"/>
      <c r="I1012" s="753">
        <f t="shared" si="21"/>
        <v>0</v>
      </c>
      <c r="K1012" s="861" t="e">
        <f>#REF!</f>
        <v>#REF!</v>
      </c>
      <c r="L1012" s="861" t="e">
        <f t="shared" si="22"/>
        <v>#REF!</v>
      </c>
    </row>
    <row r="1013" spans="1:12" x14ac:dyDescent="0.25">
      <c r="A1013" s="754" t="s">
        <v>549</v>
      </c>
      <c r="B1013" s="754"/>
      <c r="C1013" s="748" t="s">
        <v>1104</v>
      </c>
      <c r="D1013" s="876">
        <v>540000</v>
      </c>
      <c r="E1013" s="1177"/>
      <c r="F1013" s="1177"/>
      <c r="G1013" s="1177"/>
      <c r="H1013" s="1177"/>
      <c r="I1013" s="753">
        <f t="shared" si="21"/>
        <v>540000</v>
      </c>
      <c r="K1013" s="861" t="e">
        <f>#REF!</f>
        <v>#REF!</v>
      </c>
      <c r="L1013" s="861" t="e">
        <f t="shared" si="22"/>
        <v>#REF!</v>
      </c>
    </row>
    <row r="1014" spans="1:12" x14ac:dyDescent="0.25">
      <c r="A1014" s="754" t="s">
        <v>550</v>
      </c>
      <c r="B1014" s="754"/>
      <c r="C1014" s="748" t="s">
        <v>1105</v>
      </c>
      <c r="D1014" s="876">
        <v>840000</v>
      </c>
      <c r="E1014" s="1177"/>
      <c r="F1014" s="1177"/>
      <c r="G1014" s="1177"/>
      <c r="H1014" s="1177"/>
      <c r="I1014" s="753">
        <f t="shared" si="21"/>
        <v>840000</v>
      </c>
      <c r="K1014" s="861" t="e">
        <f>#REF!</f>
        <v>#REF!</v>
      </c>
      <c r="L1014" s="861" t="e">
        <f t="shared" si="22"/>
        <v>#REF!</v>
      </c>
    </row>
    <row r="1015" spans="1:12" hidden="1" x14ac:dyDescent="0.25">
      <c r="A1015" s="754" t="s">
        <v>551</v>
      </c>
      <c r="B1015" s="754"/>
      <c r="C1015" s="748" t="s">
        <v>1106</v>
      </c>
      <c r="D1015" s="766">
        <v>0</v>
      </c>
      <c r="E1015" s="1179"/>
      <c r="F1015" s="1179"/>
      <c r="G1015" s="1179"/>
      <c r="H1015" s="1179"/>
      <c r="I1015" s="753">
        <f t="shared" si="21"/>
        <v>0</v>
      </c>
      <c r="K1015" s="861" t="e">
        <f>#REF!</f>
        <v>#REF!</v>
      </c>
      <c r="L1015" s="861" t="e">
        <f t="shared" si="22"/>
        <v>#REF!</v>
      </c>
    </row>
    <row r="1016" spans="1:12" hidden="1" x14ac:dyDescent="0.25">
      <c r="A1016" s="754" t="s">
        <v>552</v>
      </c>
      <c r="B1016" s="754"/>
      <c r="C1016" s="748" t="s">
        <v>1107</v>
      </c>
      <c r="D1016" s="766">
        <v>0</v>
      </c>
      <c r="E1016" s="1178"/>
      <c r="F1016" s="1178"/>
      <c r="G1016" s="1178"/>
      <c r="H1016" s="1178"/>
      <c r="I1016" s="753">
        <f t="shared" si="21"/>
        <v>0</v>
      </c>
      <c r="K1016" s="861" t="e">
        <f>#REF!</f>
        <v>#REF!</v>
      </c>
      <c r="L1016" s="861" t="e">
        <f t="shared" si="22"/>
        <v>#REF!</v>
      </c>
    </row>
    <row r="1017" spans="1:12" x14ac:dyDescent="0.25">
      <c r="A1017" s="754" t="s">
        <v>553</v>
      </c>
      <c r="B1017" s="754"/>
      <c r="C1017" s="748" t="s">
        <v>1108</v>
      </c>
      <c r="D1017" s="876">
        <v>525000</v>
      </c>
      <c r="E1017" s="1177"/>
      <c r="F1017" s="1177"/>
      <c r="G1017" s="1177"/>
      <c r="H1017" s="1177"/>
      <c r="I1017" s="753">
        <f t="shared" si="21"/>
        <v>525000</v>
      </c>
      <c r="K1017" s="861" t="e">
        <f>#REF!</f>
        <v>#REF!</v>
      </c>
      <c r="L1017" s="861" t="e">
        <f t="shared" si="22"/>
        <v>#REF!</v>
      </c>
    </row>
    <row r="1018" spans="1:12" x14ac:dyDescent="0.25">
      <c r="A1018" s="754" t="s">
        <v>554</v>
      </c>
      <c r="B1018" s="754"/>
      <c r="C1018" s="748" t="s">
        <v>1109</v>
      </c>
      <c r="D1018" s="876">
        <v>150000</v>
      </c>
      <c r="E1018" s="1177"/>
      <c r="F1018" s="1177"/>
      <c r="G1018" s="1177"/>
      <c r="H1018" s="1177"/>
      <c r="I1018" s="753">
        <f t="shared" si="21"/>
        <v>150000</v>
      </c>
      <c r="K1018" s="861" t="e">
        <f>#REF!</f>
        <v>#REF!</v>
      </c>
      <c r="L1018" s="861" t="e">
        <f t="shared" si="22"/>
        <v>#REF!</v>
      </c>
    </row>
    <row r="1019" spans="1:12" hidden="1" x14ac:dyDescent="0.25">
      <c r="A1019" s="754" t="s">
        <v>555</v>
      </c>
      <c r="B1019" s="754"/>
      <c r="C1019" s="748" t="s">
        <v>1110</v>
      </c>
      <c r="D1019" s="766">
        <v>0</v>
      </c>
      <c r="E1019" s="1179"/>
      <c r="F1019" s="1179"/>
      <c r="G1019" s="1179"/>
      <c r="H1019" s="1179"/>
      <c r="I1019" s="753">
        <f t="shared" si="21"/>
        <v>0</v>
      </c>
      <c r="K1019" s="861" t="e">
        <f>#REF!</f>
        <v>#REF!</v>
      </c>
      <c r="L1019" s="861" t="e">
        <f t="shared" si="22"/>
        <v>#REF!</v>
      </c>
    </row>
    <row r="1020" spans="1:12" hidden="1" x14ac:dyDescent="0.25">
      <c r="A1020" s="754" t="s">
        <v>556</v>
      </c>
      <c r="B1020" s="754"/>
      <c r="C1020" s="748" t="s">
        <v>1111</v>
      </c>
      <c r="D1020" s="766">
        <v>0</v>
      </c>
      <c r="E1020" s="1178"/>
      <c r="F1020" s="1178"/>
      <c r="G1020" s="1178"/>
      <c r="H1020" s="1178"/>
      <c r="I1020" s="753">
        <f t="shared" si="21"/>
        <v>0</v>
      </c>
      <c r="K1020" s="861" t="e">
        <f>#REF!</f>
        <v>#REF!</v>
      </c>
      <c r="L1020" s="861" t="e">
        <f t="shared" si="22"/>
        <v>#REF!</v>
      </c>
    </row>
    <row r="1021" spans="1:12" x14ac:dyDescent="0.25">
      <c r="A1021" s="754" t="s">
        <v>557</v>
      </c>
      <c r="B1021" s="754"/>
      <c r="C1021" s="748" t="s">
        <v>1112</v>
      </c>
      <c r="D1021" s="876">
        <v>60000</v>
      </c>
      <c r="E1021" s="1177"/>
      <c r="F1021" s="1177"/>
      <c r="G1021" s="1177"/>
      <c r="H1021" s="1177"/>
      <c r="I1021" s="753">
        <f t="shared" si="21"/>
        <v>60000</v>
      </c>
      <c r="K1021" s="861" t="e">
        <f>#REF!</f>
        <v>#REF!</v>
      </c>
      <c r="L1021" s="861" t="e">
        <f t="shared" si="22"/>
        <v>#REF!</v>
      </c>
    </row>
    <row r="1022" spans="1:12" x14ac:dyDescent="0.25">
      <c r="A1022" s="754" t="s">
        <v>558</v>
      </c>
      <c r="B1022" s="754"/>
      <c r="C1022" s="748" t="s">
        <v>1113</v>
      </c>
      <c r="D1022" s="876">
        <v>440000</v>
      </c>
      <c r="E1022" s="1177"/>
      <c r="F1022" s="1177"/>
      <c r="G1022" s="1177"/>
      <c r="H1022" s="1177"/>
      <c r="I1022" s="753">
        <f t="shared" si="21"/>
        <v>440000</v>
      </c>
      <c r="K1022" s="860" t="e">
        <f>#REF!</f>
        <v>#REF!</v>
      </c>
      <c r="L1022" s="861" t="e">
        <f t="shared" si="22"/>
        <v>#REF!</v>
      </c>
    </row>
    <row r="1023" spans="1:12" x14ac:dyDescent="0.25">
      <c r="A1023" s="754" t="s">
        <v>559</v>
      </c>
      <c r="B1023" s="754"/>
      <c r="C1023" s="748" t="s">
        <v>1114</v>
      </c>
      <c r="D1023" s="876">
        <v>1100000</v>
      </c>
      <c r="E1023" s="1177"/>
      <c r="F1023" s="1177"/>
      <c r="G1023" s="1177"/>
      <c r="H1023" s="1177"/>
      <c r="I1023" s="753">
        <f t="shared" si="21"/>
        <v>1100000</v>
      </c>
      <c r="K1023" s="861" t="e">
        <f>#REF!</f>
        <v>#REF!</v>
      </c>
      <c r="L1023" s="861" t="e">
        <f t="shared" si="22"/>
        <v>#REF!</v>
      </c>
    </row>
    <row r="1024" spans="1:12" x14ac:dyDescent="0.25">
      <c r="A1024" s="754" t="s">
        <v>560</v>
      </c>
      <c r="B1024" s="754"/>
      <c r="C1024" s="748" t="s">
        <v>1115</v>
      </c>
      <c r="D1024" s="876">
        <v>1150000</v>
      </c>
      <c r="E1024" s="1177"/>
      <c r="F1024" s="1177"/>
      <c r="G1024" s="1177"/>
      <c r="H1024" s="1177"/>
      <c r="I1024" s="753">
        <f t="shared" si="21"/>
        <v>1150000</v>
      </c>
      <c r="K1024" s="861" t="e">
        <f>#REF!</f>
        <v>#REF!</v>
      </c>
      <c r="L1024" s="861" t="e">
        <f t="shared" si="22"/>
        <v>#REF!</v>
      </c>
    </row>
    <row r="1025" spans="1:12" x14ac:dyDescent="0.25">
      <c r="A1025" s="754" t="s">
        <v>561</v>
      </c>
      <c r="B1025" s="754"/>
      <c r="C1025" s="748" t="s">
        <v>1116</v>
      </c>
      <c r="D1025" s="876">
        <v>75000</v>
      </c>
      <c r="E1025" s="1177"/>
      <c r="F1025" s="1177"/>
      <c r="G1025" s="1177"/>
      <c r="H1025" s="1177"/>
      <c r="I1025" s="753">
        <f t="shared" si="21"/>
        <v>75000</v>
      </c>
      <c r="K1025" s="861" t="e">
        <f>#REF!</f>
        <v>#REF!</v>
      </c>
      <c r="L1025" s="861" t="e">
        <f t="shared" si="22"/>
        <v>#REF!</v>
      </c>
    </row>
    <row r="1026" spans="1:12" x14ac:dyDescent="0.25">
      <c r="A1026" s="754" t="s">
        <v>562</v>
      </c>
      <c r="B1026" s="754"/>
      <c r="C1026" s="748" t="s">
        <v>1117</v>
      </c>
      <c r="D1026" s="876">
        <v>440000</v>
      </c>
      <c r="E1026" s="1177"/>
      <c r="F1026" s="1177"/>
      <c r="G1026" s="1177"/>
      <c r="H1026" s="1177"/>
      <c r="I1026" s="753">
        <f t="shared" si="21"/>
        <v>440000</v>
      </c>
      <c r="K1026" s="861" t="e">
        <f>#REF!</f>
        <v>#REF!</v>
      </c>
      <c r="L1026" s="861" t="e">
        <f t="shared" si="22"/>
        <v>#REF!</v>
      </c>
    </row>
    <row r="1027" spans="1:12" x14ac:dyDescent="0.25">
      <c r="A1027" s="754" t="s">
        <v>563</v>
      </c>
      <c r="B1027" s="754"/>
      <c r="C1027" s="748" t="s">
        <v>1118</v>
      </c>
      <c r="D1027" s="876">
        <v>1148000</v>
      </c>
      <c r="E1027" s="1177"/>
      <c r="F1027" s="1177"/>
      <c r="G1027" s="1177"/>
      <c r="H1027" s="1177"/>
      <c r="I1027" s="753">
        <f t="shared" si="21"/>
        <v>1148000</v>
      </c>
      <c r="K1027" s="861" t="e">
        <f>#REF!</f>
        <v>#REF!</v>
      </c>
      <c r="L1027" s="861" t="e">
        <f t="shared" si="22"/>
        <v>#REF!</v>
      </c>
    </row>
    <row r="1028" spans="1:12" x14ac:dyDescent="0.25">
      <c r="A1028" s="754" t="s">
        <v>564</v>
      </c>
      <c r="B1028" s="754"/>
      <c r="C1028" s="748" t="s">
        <v>1119</v>
      </c>
      <c r="D1028" s="876">
        <v>40000</v>
      </c>
      <c r="E1028" s="1177"/>
      <c r="F1028" s="1177"/>
      <c r="G1028" s="1177"/>
      <c r="H1028" s="1177"/>
      <c r="I1028" s="753">
        <f t="shared" si="21"/>
        <v>40000</v>
      </c>
      <c r="K1028" s="861" t="e">
        <f>#REF!</f>
        <v>#REF!</v>
      </c>
      <c r="L1028" s="861" t="e">
        <f t="shared" si="22"/>
        <v>#REF!</v>
      </c>
    </row>
    <row r="1029" spans="1:12" hidden="1" x14ac:dyDescent="0.25">
      <c r="A1029" s="754" t="s">
        <v>565</v>
      </c>
      <c r="B1029" s="754"/>
      <c r="C1029" s="748" t="s">
        <v>1120</v>
      </c>
      <c r="D1029" s="766">
        <v>0</v>
      </c>
      <c r="E1029" s="1179"/>
      <c r="F1029" s="1179"/>
      <c r="G1029" s="1179"/>
      <c r="H1029" s="1179"/>
      <c r="I1029" s="753">
        <f t="shared" si="21"/>
        <v>0</v>
      </c>
      <c r="K1029" s="861" t="e">
        <f>#REF!</f>
        <v>#REF!</v>
      </c>
      <c r="L1029" s="861" t="e">
        <f t="shared" si="22"/>
        <v>#REF!</v>
      </c>
    </row>
    <row r="1030" spans="1:12" hidden="1" x14ac:dyDescent="0.25">
      <c r="A1030" s="754" t="s">
        <v>566</v>
      </c>
      <c r="B1030" s="754"/>
      <c r="C1030" s="748" t="s">
        <v>1121</v>
      </c>
      <c r="D1030" s="766">
        <v>0</v>
      </c>
      <c r="E1030" s="1178"/>
      <c r="F1030" s="1178"/>
      <c r="G1030" s="1178"/>
      <c r="H1030" s="1178"/>
      <c r="I1030" s="753">
        <f t="shared" si="21"/>
        <v>0</v>
      </c>
      <c r="K1030" s="861" t="e">
        <f>#REF!</f>
        <v>#REF!</v>
      </c>
      <c r="L1030" s="861" t="e">
        <f t="shared" si="22"/>
        <v>#REF!</v>
      </c>
    </row>
    <row r="1031" spans="1:12" x14ac:dyDescent="0.25">
      <c r="A1031" s="754" t="s">
        <v>567</v>
      </c>
      <c r="B1031" s="754"/>
      <c r="C1031" s="748" t="s">
        <v>1122</v>
      </c>
      <c r="D1031" s="876">
        <v>840000</v>
      </c>
      <c r="E1031" s="1177"/>
      <c r="F1031" s="1177"/>
      <c r="G1031" s="1177"/>
      <c r="H1031" s="1177"/>
      <c r="I1031" s="753">
        <f t="shared" si="21"/>
        <v>840000</v>
      </c>
      <c r="K1031" s="861" t="e">
        <f>#REF!</f>
        <v>#REF!</v>
      </c>
      <c r="L1031" s="861" t="e">
        <f t="shared" si="22"/>
        <v>#REF!</v>
      </c>
    </row>
    <row r="1032" spans="1:12" x14ac:dyDescent="0.25">
      <c r="A1032" s="754" t="s">
        <v>568</v>
      </c>
      <c r="B1032" s="754"/>
      <c r="C1032" s="748" t="s">
        <v>1123</v>
      </c>
      <c r="D1032" s="876">
        <v>100000</v>
      </c>
      <c r="E1032" s="1177"/>
      <c r="F1032" s="1177"/>
      <c r="G1032" s="1177"/>
      <c r="H1032" s="1177"/>
      <c r="I1032" s="753">
        <f t="shared" ref="I1032:I1063" si="23">SUM(D1032:H1032)</f>
        <v>100000</v>
      </c>
      <c r="K1032" s="861" t="e">
        <f>#REF!</f>
        <v>#REF!</v>
      </c>
      <c r="L1032" s="861" t="e">
        <f t="shared" si="22"/>
        <v>#REF!</v>
      </c>
    </row>
    <row r="1033" spans="1:12" x14ac:dyDescent="0.25">
      <c r="A1033" s="754" t="s">
        <v>569</v>
      </c>
      <c r="B1033" s="754"/>
      <c r="C1033" s="748" t="s">
        <v>1124</v>
      </c>
      <c r="D1033" s="876">
        <v>40000</v>
      </c>
      <c r="E1033" s="1177"/>
      <c r="F1033" s="1177"/>
      <c r="G1033" s="1177"/>
      <c r="H1033" s="1177"/>
      <c r="I1033" s="753">
        <f t="shared" si="23"/>
        <v>40000</v>
      </c>
      <c r="K1033" s="861" t="e">
        <f>#REF!</f>
        <v>#REF!</v>
      </c>
      <c r="L1033" s="861" t="e">
        <f t="shared" si="22"/>
        <v>#REF!</v>
      </c>
    </row>
    <row r="1034" spans="1:12" x14ac:dyDescent="0.25">
      <c r="A1034" s="754" t="s">
        <v>570</v>
      </c>
      <c r="B1034" s="754"/>
      <c r="C1034" s="748" t="s">
        <v>1125</v>
      </c>
      <c r="D1034" s="876">
        <v>500000</v>
      </c>
      <c r="E1034" s="1177"/>
      <c r="F1034" s="1177"/>
      <c r="G1034" s="1177"/>
      <c r="H1034" s="1177"/>
      <c r="I1034" s="753">
        <f t="shared" si="23"/>
        <v>500000</v>
      </c>
      <c r="K1034" s="861" t="e">
        <f>#REF!</f>
        <v>#REF!</v>
      </c>
      <c r="L1034" s="861" t="e">
        <f t="shared" si="22"/>
        <v>#REF!</v>
      </c>
    </row>
    <row r="1035" spans="1:12" x14ac:dyDescent="0.25">
      <c r="A1035" s="754" t="s">
        <v>571</v>
      </c>
      <c r="B1035" s="754"/>
      <c r="C1035" s="748" t="s">
        <v>1126</v>
      </c>
      <c r="D1035" s="876">
        <v>140000</v>
      </c>
      <c r="E1035" s="1177"/>
      <c r="F1035" s="1177"/>
      <c r="G1035" s="1177"/>
      <c r="H1035" s="1177"/>
      <c r="I1035" s="753">
        <f t="shared" si="23"/>
        <v>140000</v>
      </c>
      <c r="K1035" s="861" t="e">
        <f>#REF!</f>
        <v>#REF!</v>
      </c>
      <c r="L1035" s="861" t="e">
        <f t="shared" si="22"/>
        <v>#REF!</v>
      </c>
    </row>
    <row r="1036" spans="1:12" x14ac:dyDescent="0.25">
      <c r="A1036" s="754" t="s">
        <v>572</v>
      </c>
      <c r="B1036" s="754"/>
      <c r="C1036" s="748" t="s">
        <v>1127</v>
      </c>
      <c r="D1036" s="876">
        <v>80000</v>
      </c>
      <c r="E1036" s="1177"/>
      <c r="F1036" s="1177"/>
      <c r="G1036" s="1177"/>
      <c r="H1036" s="1177"/>
      <c r="I1036" s="753">
        <f t="shared" si="23"/>
        <v>80000</v>
      </c>
      <c r="K1036" s="861" t="e">
        <f>#REF!</f>
        <v>#REF!</v>
      </c>
      <c r="L1036" s="861" t="e">
        <f t="shared" si="22"/>
        <v>#REF!</v>
      </c>
    </row>
    <row r="1037" spans="1:12" hidden="1" x14ac:dyDescent="0.25">
      <c r="A1037" s="754" t="s">
        <v>781</v>
      </c>
      <c r="B1037" s="754"/>
      <c r="C1037" s="748" t="s">
        <v>1128</v>
      </c>
      <c r="D1037" s="766">
        <v>0</v>
      </c>
      <c r="E1037" s="1179"/>
      <c r="F1037" s="1179"/>
      <c r="G1037" s="1179"/>
      <c r="H1037" s="1179"/>
      <c r="I1037" s="753">
        <f t="shared" si="23"/>
        <v>0</v>
      </c>
      <c r="K1037" s="861" t="e">
        <f>#REF!</f>
        <v>#REF!</v>
      </c>
      <c r="L1037" s="861" t="e">
        <f t="shared" si="22"/>
        <v>#REF!</v>
      </c>
    </row>
    <row r="1038" spans="1:12" hidden="1" x14ac:dyDescent="0.25">
      <c r="A1038" s="754" t="s">
        <v>782</v>
      </c>
      <c r="B1038" s="754"/>
      <c r="C1038" s="748" t="s">
        <v>1129</v>
      </c>
      <c r="D1038" s="766">
        <v>0</v>
      </c>
      <c r="E1038" s="1178"/>
      <c r="F1038" s="1178"/>
      <c r="G1038" s="1178"/>
      <c r="H1038" s="1178"/>
      <c r="I1038" s="753">
        <f t="shared" si="23"/>
        <v>0</v>
      </c>
      <c r="K1038" s="861" t="e">
        <f>#REF!</f>
        <v>#REF!</v>
      </c>
      <c r="L1038" s="861" t="e">
        <f t="shared" si="22"/>
        <v>#REF!</v>
      </c>
    </row>
    <row r="1039" spans="1:12" x14ac:dyDescent="0.25">
      <c r="A1039" s="754" t="s">
        <v>783</v>
      </c>
      <c r="B1039" s="754"/>
      <c r="C1039" s="748" t="s">
        <v>1130</v>
      </c>
      <c r="D1039" s="876">
        <v>300000</v>
      </c>
      <c r="E1039" s="1177"/>
      <c r="F1039" s="1177"/>
      <c r="G1039" s="1177"/>
      <c r="H1039" s="1177"/>
      <c r="I1039" s="753">
        <f t="shared" si="23"/>
        <v>300000</v>
      </c>
      <c r="K1039" s="861" t="e">
        <f>#REF!</f>
        <v>#REF!</v>
      </c>
      <c r="L1039" s="861" t="e">
        <f t="shared" si="22"/>
        <v>#REF!</v>
      </c>
    </row>
    <row r="1040" spans="1:12" hidden="1" x14ac:dyDescent="0.25">
      <c r="A1040" s="754" t="s">
        <v>784</v>
      </c>
      <c r="B1040" s="754"/>
      <c r="C1040" s="748" t="s">
        <v>1131</v>
      </c>
      <c r="D1040" s="876">
        <v>0</v>
      </c>
      <c r="E1040" s="1177"/>
      <c r="F1040" s="1177"/>
      <c r="G1040" s="1177"/>
      <c r="H1040" s="1177"/>
      <c r="I1040" s="753">
        <f t="shared" si="23"/>
        <v>0</v>
      </c>
      <c r="K1040" s="861" t="e">
        <f>#REF!</f>
        <v>#REF!</v>
      </c>
      <c r="L1040" s="861" t="e">
        <f t="shared" si="22"/>
        <v>#REF!</v>
      </c>
    </row>
    <row r="1041" spans="1:12" x14ac:dyDescent="0.25">
      <c r="A1041" s="754" t="s">
        <v>785</v>
      </c>
      <c r="B1041" s="754"/>
      <c r="C1041" s="748" t="s">
        <v>1132</v>
      </c>
      <c r="D1041" s="876">
        <v>1094000</v>
      </c>
      <c r="E1041" s="1177"/>
      <c r="F1041" s="1177"/>
      <c r="G1041" s="1177"/>
      <c r="H1041" s="1177"/>
      <c r="I1041" s="753">
        <f t="shared" si="23"/>
        <v>1094000</v>
      </c>
      <c r="K1041" s="861" t="e">
        <f>#REF!</f>
        <v>#REF!</v>
      </c>
      <c r="L1041" s="861" t="e">
        <f t="shared" si="22"/>
        <v>#REF!</v>
      </c>
    </row>
    <row r="1042" spans="1:12" x14ac:dyDescent="0.25">
      <c r="A1042" s="754" t="s">
        <v>786</v>
      </c>
      <c r="B1042" s="754"/>
      <c r="C1042" s="748" t="s">
        <v>1133</v>
      </c>
      <c r="D1042" s="876">
        <v>60000</v>
      </c>
      <c r="E1042" s="1177"/>
      <c r="F1042" s="1177"/>
      <c r="G1042" s="1177"/>
      <c r="H1042" s="1177"/>
      <c r="I1042" s="753">
        <f t="shared" si="23"/>
        <v>60000</v>
      </c>
      <c r="K1042" s="861" t="e">
        <f>#REF!</f>
        <v>#REF!</v>
      </c>
      <c r="L1042" s="861" t="e">
        <f t="shared" si="22"/>
        <v>#REF!</v>
      </c>
    </row>
    <row r="1043" spans="1:12" x14ac:dyDescent="0.25">
      <c r="A1043" s="754" t="s">
        <v>915</v>
      </c>
      <c r="B1043" s="754"/>
      <c r="C1043" s="748" t="s">
        <v>1134</v>
      </c>
      <c r="D1043" s="876">
        <f>3528040+3000000+8000000</f>
        <v>14528040</v>
      </c>
      <c r="E1043" s="1177"/>
      <c r="F1043" s="1177"/>
      <c r="G1043" s="1177"/>
      <c r="H1043" s="1177"/>
      <c r="I1043" s="753">
        <f t="shared" si="23"/>
        <v>14528040</v>
      </c>
      <c r="K1043" s="861" t="e">
        <f>#REF!</f>
        <v>#REF!</v>
      </c>
      <c r="L1043" s="861" t="e">
        <f t="shared" si="22"/>
        <v>#REF!</v>
      </c>
    </row>
    <row r="1044" spans="1:12" x14ac:dyDescent="0.25">
      <c r="A1044" s="754" t="s">
        <v>916</v>
      </c>
      <c r="B1044" s="754"/>
      <c r="C1044" s="748" t="s">
        <v>1135</v>
      </c>
      <c r="D1044" s="876">
        <v>650000</v>
      </c>
      <c r="E1044" s="1177"/>
      <c r="F1044" s="1177"/>
      <c r="G1044" s="1177"/>
      <c r="H1044" s="1177"/>
      <c r="I1044" s="753">
        <f t="shared" si="23"/>
        <v>650000</v>
      </c>
      <c r="K1044" s="861" t="e">
        <f>#REF!</f>
        <v>#REF!</v>
      </c>
      <c r="L1044" s="861" t="e">
        <f t="shared" si="22"/>
        <v>#REF!</v>
      </c>
    </row>
    <row r="1045" spans="1:12" x14ac:dyDescent="0.25">
      <c r="A1045" s="754" t="s">
        <v>1136</v>
      </c>
      <c r="B1045" s="754"/>
      <c r="C1045" s="748" t="s">
        <v>1137</v>
      </c>
      <c r="D1045" s="876">
        <v>50000</v>
      </c>
      <c r="E1045" s="1177"/>
      <c r="F1045" s="1177"/>
      <c r="G1045" s="1177"/>
      <c r="H1045" s="1177"/>
      <c r="I1045" s="753">
        <f t="shared" si="23"/>
        <v>50000</v>
      </c>
      <c r="K1045" s="861" t="e">
        <f>#REF!</f>
        <v>#REF!</v>
      </c>
      <c r="L1045" s="861" t="e">
        <f t="shared" si="22"/>
        <v>#REF!</v>
      </c>
    </row>
    <row r="1046" spans="1:12" hidden="1" x14ac:dyDescent="0.25">
      <c r="A1046" s="754" t="s">
        <v>1138</v>
      </c>
      <c r="B1046" s="754"/>
      <c r="C1046" s="748" t="s">
        <v>1139</v>
      </c>
      <c r="D1046" s="766">
        <v>0</v>
      </c>
      <c r="E1046" s="1179"/>
      <c r="F1046" s="1179"/>
      <c r="G1046" s="1179"/>
      <c r="H1046" s="1179"/>
      <c r="I1046" s="753">
        <f t="shared" si="23"/>
        <v>0</v>
      </c>
      <c r="K1046" s="861" t="e">
        <f>#REF!</f>
        <v>#REF!</v>
      </c>
      <c r="L1046" s="861" t="e">
        <f t="shared" si="22"/>
        <v>#REF!</v>
      </c>
    </row>
    <row r="1047" spans="1:12" hidden="1" x14ac:dyDescent="0.25">
      <c r="A1047" s="754" t="s">
        <v>1140</v>
      </c>
      <c r="B1047" s="754"/>
      <c r="C1047" s="748" t="s">
        <v>1141</v>
      </c>
      <c r="D1047" s="766">
        <v>0</v>
      </c>
      <c r="E1047" s="1177"/>
      <c r="F1047" s="1177"/>
      <c r="G1047" s="1177"/>
      <c r="H1047" s="1177"/>
      <c r="I1047" s="753">
        <f t="shared" si="23"/>
        <v>0</v>
      </c>
      <c r="K1047" s="861" t="e">
        <f>#REF!</f>
        <v>#REF!</v>
      </c>
      <c r="L1047" s="861" t="e">
        <f t="shared" si="22"/>
        <v>#REF!</v>
      </c>
    </row>
    <row r="1048" spans="1:12" hidden="1" x14ac:dyDescent="0.25">
      <c r="A1048" s="754" t="s">
        <v>1142</v>
      </c>
      <c r="B1048" s="754"/>
      <c r="C1048" s="748" t="s">
        <v>1143</v>
      </c>
      <c r="D1048" s="766">
        <v>0</v>
      </c>
      <c r="E1048" s="1178"/>
      <c r="F1048" s="1178"/>
      <c r="G1048" s="1178"/>
      <c r="H1048" s="1178"/>
      <c r="I1048" s="753">
        <f t="shared" si="23"/>
        <v>0</v>
      </c>
      <c r="K1048" s="861" t="e">
        <f>#REF!</f>
        <v>#REF!</v>
      </c>
      <c r="L1048" s="861" t="e">
        <f t="shared" si="22"/>
        <v>#REF!</v>
      </c>
    </row>
    <row r="1049" spans="1:12" x14ac:dyDescent="0.25">
      <c r="A1049" s="754" t="s">
        <v>1144</v>
      </c>
      <c r="B1049" s="754"/>
      <c r="C1049" s="748" t="s">
        <v>1145</v>
      </c>
      <c r="D1049" s="876">
        <v>750000</v>
      </c>
      <c r="E1049" s="1177"/>
      <c r="F1049" s="1177"/>
      <c r="G1049" s="1177"/>
      <c r="H1049" s="1177"/>
      <c r="I1049" s="753">
        <f t="shared" si="23"/>
        <v>750000</v>
      </c>
      <c r="K1049" s="861" t="e">
        <f>#REF!</f>
        <v>#REF!</v>
      </c>
      <c r="L1049" s="861" t="e">
        <f t="shared" si="22"/>
        <v>#REF!</v>
      </c>
    </row>
    <row r="1050" spans="1:12" hidden="1" x14ac:dyDescent="0.25">
      <c r="A1050" s="754" t="s">
        <v>1146</v>
      </c>
      <c r="B1050" s="754"/>
      <c r="C1050" s="748" t="s">
        <v>1147</v>
      </c>
      <c r="D1050" s="766">
        <v>0</v>
      </c>
      <c r="E1050" s="1179"/>
      <c r="F1050" s="1179"/>
      <c r="G1050" s="1179"/>
      <c r="H1050" s="1179"/>
      <c r="I1050" s="753">
        <f t="shared" si="23"/>
        <v>0</v>
      </c>
      <c r="K1050" s="861" t="e">
        <f>#REF!</f>
        <v>#REF!</v>
      </c>
      <c r="L1050" s="861" t="e">
        <f t="shared" si="22"/>
        <v>#REF!</v>
      </c>
    </row>
    <row r="1051" spans="1:12" hidden="1" x14ac:dyDescent="0.25">
      <c r="A1051" s="754" t="s">
        <v>1148</v>
      </c>
      <c r="B1051" s="754"/>
      <c r="C1051" s="748" t="s">
        <v>1149</v>
      </c>
      <c r="D1051" s="766">
        <v>0</v>
      </c>
      <c r="E1051" s="1177"/>
      <c r="F1051" s="1177"/>
      <c r="G1051" s="1177"/>
      <c r="H1051" s="1177"/>
      <c r="I1051" s="753">
        <f t="shared" si="23"/>
        <v>0</v>
      </c>
      <c r="K1051" s="861" t="e">
        <f>#REF!</f>
        <v>#REF!</v>
      </c>
      <c r="L1051" s="861" t="e">
        <f t="shared" si="22"/>
        <v>#REF!</v>
      </c>
    </row>
    <row r="1052" spans="1:12" hidden="1" x14ac:dyDescent="0.25">
      <c r="A1052" s="754" t="s">
        <v>1150</v>
      </c>
      <c r="B1052" s="754"/>
      <c r="C1052" s="748" t="s">
        <v>1151</v>
      </c>
      <c r="D1052" s="766">
        <v>0</v>
      </c>
      <c r="E1052" s="1177"/>
      <c r="F1052" s="1177"/>
      <c r="G1052" s="1177"/>
      <c r="H1052" s="1177"/>
      <c r="I1052" s="753">
        <f t="shared" si="23"/>
        <v>0</v>
      </c>
      <c r="K1052" s="861" t="e">
        <f>#REF!</f>
        <v>#REF!</v>
      </c>
      <c r="L1052" s="861" t="e">
        <f t="shared" si="22"/>
        <v>#REF!</v>
      </c>
    </row>
    <row r="1053" spans="1:12" x14ac:dyDescent="0.25">
      <c r="A1053" s="754" t="s">
        <v>1152</v>
      </c>
      <c r="B1053" s="754"/>
      <c r="C1053" s="748" t="s">
        <v>1153</v>
      </c>
      <c r="D1053" s="766">
        <v>15000</v>
      </c>
      <c r="E1053" s="1178"/>
      <c r="F1053" s="1178"/>
      <c r="G1053" s="1178"/>
      <c r="H1053" s="1178"/>
      <c r="I1053" s="753">
        <f t="shared" si="23"/>
        <v>15000</v>
      </c>
      <c r="K1053" s="861" t="e">
        <f>#REF!</f>
        <v>#REF!</v>
      </c>
      <c r="L1053" s="861" t="e">
        <f t="shared" si="22"/>
        <v>#REF!</v>
      </c>
    </row>
    <row r="1054" spans="1:12" x14ac:dyDescent="0.25">
      <c r="A1054" s="754" t="s">
        <v>1154</v>
      </c>
      <c r="B1054" s="754"/>
      <c r="C1054" s="748" t="s">
        <v>1155</v>
      </c>
      <c r="D1054" s="876">
        <v>1990000</v>
      </c>
      <c r="E1054" s="1177"/>
      <c r="F1054" s="1177"/>
      <c r="G1054" s="1177"/>
      <c r="H1054" s="1177"/>
      <c r="I1054" s="753">
        <f t="shared" si="23"/>
        <v>1990000</v>
      </c>
      <c r="K1054" s="861" t="e">
        <f>#REF!</f>
        <v>#REF!</v>
      </c>
      <c r="L1054" s="861" t="e">
        <f t="shared" si="22"/>
        <v>#REF!</v>
      </c>
    </row>
    <row r="1055" spans="1:12" x14ac:dyDescent="0.25">
      <c r="A1055" s="754" t="s">
        <v>1156</v>
      </c>
      <c r="B1055" s="754"/>
      <c r="C1055" s="748" t="s">
        <v>1157</v>
      </c>
      <c r="D1055" s="876">
        <v>1040000</v>
      </c>
      <c r="E1055" s="1177"/>
      <c r="F1055" s="1177"/>
      <c r="G1055" s="1177"/>
      <c r="H1055" s="1177"/>
      <c r="I1055" s="753">
        <f t="shared" si="23"/>
        <v>1040000</v>
      </c>
      <c r="K1055" s="861" t="e">
        <f>#REF!</f>
        <v>#REF!</v>
      </c>
      <c r="L1055" s="861" t="e">
        <f t="shared" si="22"/>
        <v>#REF!</v>
      </c>
    </row>
    <row r="1056" spans="1:12" x14ac:dyDescent="0.25">
      <c r="A1056" s="754" t="s">
        <v>1158</v>
      </c>
      <c r="B1056" s="754"/>
      <c r="C1056" s="748" t="s">
        <v>1159</v>
      </c>
      <c r="D1056" s="876">
        <v>1290000</v>
      </c>
      <c r="E1056" s="1177"/>
      <c r="F1056" s="1177"/>
      <c r="G1056" s="1177"/>
      <c r="H1056" s="1177"/>
      <c r="I1056" s="753">
        <f t="shared" si="23"/>
        <v>1290000</v>
      </c>
      <c r="K1056" s="861" t="e">
        <f>#REF!</f>
        <v>#REF!</v>
      </c>
      <c r="L1056" s="861" t="e">
        <f t="shared" si="22"/>
        <v>#REF!</v>
      </c>
    </row>
    <row r="1057" spans="1:12" x14ac:dyDescent="0.25">
      <c r="A1057" s="754" t="s">
        <v>1160</v>
      </c>
      <c r="B1057" s="754"/>
      <c r="C1057" s="748" t="s">
        <v>1161</v>
      </c>
      <c r="D1057" s="876">
        <v>1000000</v>
      </c>
      <c r="E1057" s="1177"/>
      <c r="F1057" s="1177"/>
      <c r="G1057" s="1177"/>
      <c r="H1057" s="1177"/>
      <c r="I1057" s="753">
        <f t="shared" si="23"/>
        <v>1000000</v>
      </c>
      <c r="K1057" s="861" t="e">
        <f>#REF!</f>
        <v>#REF!</v>
      </c>
      <c r="L1057" s="861" t="e">
        <f t="shared" si="22"/>
        <v>#REF!</v>
      </c>
    </row>
    <row r="1058" spans="1:12" x14ac:dyDescent="0.25">
      <c r="A1058" s="754" t="s">
        <v>1162</v>
      </c>
      <c r="B1058" s="754"/>
      <c r="C1058" s="748" t="s">
        <v>1163</v>
      </c>
      <c r="D1058" s="876">
        <v>300000</v>
      </c>
      <c r="E1058" s="1177"/>
      <c r="F1058" s="1177"/>
      <c r="G1058" s="1177"/>
      <c r="H1058" s="1177"/>
      <c r="I1058" s="753">
        <f t="shared" si="23"/>
        <v>300000</v>
      </c>
      <c r="K1058" s="861" t="e">
        <f>#REF!</f>
        <v>#REF!</v>
      </c>
      <c r="L1058" s="861" t="e">
        <f t="shared" si="22"/>
        <v>#REF!</v>
      </c>
    </row>
    <row r="1059" spans="1:12" x14ac:dyDescent="0.25">
      <c r="A1059" s="754" t="s">
        <v>1164</v>
      </c>
      <c r="B1059" s="754"/>
      <c r="C1059" s="748" t="s">
        <v>1165</v>
      </c>
      <c r="D1059" s="876">
        <v>579000</v>
      </c>
      <c r="E1059" s="1177"/>
      <c r="F1059" s="1177"/>
      <c r="G1059" s="1177"/>
      <c r="H1059" s="1177"/>
      <c r="I1059" s="753">
        <f t="shared" si="23"/>
        <v>579000</v>
      </c>
      <c r="K1059" s="861" t="e">
        <f>#REF!</f>
        <v>#REF!</v>
      </c>
      <c r="L1059" s="861" t="e">
        <f t="shared" si="22"/>
        <v>#REF!</v>
      </c>
    </row>
    <row r="1060" spans="1:12" ht="18.600000000000001" hidden="1" customHeight="1" x14ac:dyDescent="0.25">
      <c r="A1060" s="754" t="s">
        <v>1166</v>
      </c>
      <c r="B1060" s="754"/>
      <c r="C1060" s="748" t="s">
        <v>1167</v>
      </c>
      <c r="D1060" s="766">
        <v>0</v>
      </c>
      <c r="E1060" s="1179"/>
      <c r="F1060" s="1179"/>
      <c r="G1060" s="1179"/>
      <c r="H1060" s="1179"/>
      <c r="I1060" s="753">
        <f t="shared" si="23"/>
        <v>0</v>
      </c>
      <c r="K1060" s="861" t="e">
        <f>#REF!</f>
        <v>#REF!</v>
      </c>
      <c r="L1060" s="861" t="e">
        <f>K1060=D1060+D918+D846</f>
        <v>#REF!</v>
      </c>
    </row>
    <row r="1061" spans="1:12" ht="18.600000000000001" hidden="1" customHeight="1" x14ac:dyDescent="0.25">
      <c r="A1061" s="754"/>
      <c r="B1061" s="754"/>
      <c r="C1061" s="748" t="s">
        <v>170</v>
      </c>
      <c r="D1061" s="766">
        <v>0</v>
      </c>
      <c r="E1061" s="1178"/>
      <c r="F1061" s="1178"/>
      <c r="G1061" s="1178"/>
      <c r="H1061" s="1178"/>
      <c r="I1061" s="753">
        <f t="shared" si="23"/>
        <v>0</v>
      </c>
      <c r="K1061" s="861" t="e">
        <f>#REF!+#REF!</f>
        <v>#REF!</v>
      </c>
      <c r="L1061" s="861" t="e">
        <f>K1061=D1061+D919+D847+D144</f>
        <v>#REF!</v>
      </c>
    </row>
    <row r="1062" spans="1:12" s="283" customFormat="1" ht="20.25" x14ac:dyDescent="0.3">
      <c r="A1062" s="785" t="s">
        <v>748</v>
      </c>
      <c r="B1062" s="785" t="s">
        <v>748</v>
      </c>
      <c r="C1062" s="786" t="s">
        <v>1176</v>
      </c>
      <c r="D1062" s="882">
        <f>D1063+D1131</f>
        <v>343168747</v>
      </c>
      <c r="E1062" s="769"/>
      <c r="F1062" s="808"/>
      <c r="G1062" s="808"/>
      <c r="H1062" s="770"/>
      <c r="I1062" s="753">
        <f t="shared" si="23"/>
        <v>343168747</v>
      </c>
      <c r="K1062" s="852"/>
    </row>
    <row r="1063" spans="1:12" s="14" customFormat="1" ht="20.25" x14ac:dyDescent="0.3">
      <c r="A1063" s="787" t="s">
        <v>748</v>
      </c>
      <c r="B1063" s="787" t="s">
        <v>748</v>
      </c>
      <c r="C1063" s="788" t="s">
        <v>116</v>
      </c>
      <c r="D1063" s="789">
        <f>D7+D145+D283+D423+D563+D492+D634+D705+D74+D215+D354</f>
        <v>297296747</v>
      </c>
      <c r="E1063" s="1181"/>
      <c r="F1063" s="1182"/>
      <c r="G1063" s="1182"/>
      <c r="H1063" s="1183"/>
      <c r="I1063" s="753">
        <f t="shared" si="23"/>
        <v>297296747</v>
      </c>
      <c r="K1063" s="862">
        <f>D7+D145+D283+D423+D492+D563+D634+D705+D74+D215+D354</f>
        <v>297296747</v>
      </c>
      <c r="L1063" s="862">
        <f>K1063-D1063</f>
        <v>0</v>
      </c>
    </row>
    <row r="1064" spans="1:12" ht="20.25" hidden="1" x14ac:dyDescent="0.3">
      <c r="A1064" s="751"/>
      <c r="B1064" s="751"/>
      <c r="C1064" s="79" t="s">
        <v>170</v>
      </c>
      <c r="D1064" s="773">
        <f>D214+D353+D562+D633+D704+D775+D144+D282+D422</f>
        <v>60915800</v>
      </c>
      <c r="E1064" s="772"/>
      <c r="F1064" s="480"/>
      <c r="G1064" s="480"/>
      <c r="H1064" s="872"/>
      <c r="I1064" s="753"/>
    </row>
    <row r="1065" spans="1:12" ht="20.25" hidden="1" x14ac:dyDescent="0.3">
      <c r="A1065" s="751"/>
      <c r="B1065" s="751"/>
      <c r="C1065" s="748" t="s">
        <v>1078</v>
      </c>
      <c r="D1065" s="773">
        <f>D8+D148+D287+D426+D567+D496+D638+D709+D216+D356+D78</f>
        <v>897565</v>
      </c>
      <c r="E1065" s="774"/>
      <c r="F1065" s="775"/>
      <c r="G1065" s="775"/>
      <c r="H1065" s="892"/>
      <c r="I1065" s="753"/>
    </row>
    <row r="1066" spans="1:12" ht="20.25" hidden="1" x14ac:dyDescent="0.3">
      <c r="A1066" s="751"/>
      <c r="B1066" s="751"/>
      <c r="C1066" s="748" t="s">
        <v>1087</v>
      </c>
      <c r="D1066" s="773">
        <f t="shared" ref="D1066:D1129" si="24">D9+D149+D288+D427+D568+D497+D639+D710+D217+D357+D79</f>
        <v>998916</v>
      </c>
      <c r="E1066" s="774"/>
      <c r="F1066" s="775"/>
      <c r="G1066" s="775"/>
      <c r="H1066" s="892"/>
      <c r="I1066" s="753"/>
    </row>
    <row r="1067" spans="1:12" ht="20.25" hidden="1" x14ac:dyDescent="0.3">
      <c r="A1067" s="751"/>
      <c r="B1067" s="751"/>
      <c r="C1067" s="748" t="s">
        <v>1088</v>
      </c>
      <c r="D1067" s="773">
        <f t="shared" si="24"/>
        <v>1150916</v>
      </c>
      <c r="E1067" s="774"/>
      <c r="F1067" s="775"/>
      <c r="G1067" s="775"/>
      <c r="H1067" s="892"/>
      <c r="I1067" s="753"/>
    </row>
    <row r="1068" spans="1:12" ht="20.25" hidden="1" x14ac:dyDescent="0.3">
      <c r="A1068" s="751"/>
      <c r="B1068" s="751"/>
      <c r="C1068" s="748" t="s">
        <v>1089</v>
      </c>
      <c r="D1068" s="773">
        <f t="shared" si="24"/>
        <v>1167763</v>
      </c>
      <c r="E1068" s="774"/>
      <c r="F1068" s="775"/>
      <c r="G1068" s="775"/>
      <c r="H1068" s="892"/>
      <c r="I1068" s="753"/>
    </row>
    <row r="1069" spans="1:12" ht="20.25" hidden="1" x14ac:dyDescent="0.3">
      <c r="A1069" s="751"/>
      <c r="B1069" s="751"/>
      <c r="C1069" s="748" t="s">
        <v>1090</v>
      </c>
      <c r="D1069" s="773">
        <f t="shared" si="24"/>
        <v>1759860</v>
      </c>
      <c r="E1069" s="774"/>
      <c r="F1069" s="775"/>
      <c r="G1069" s="775"/>
      <c r="H1069" s="892"/>
      <c r="I1069" s="753"/>
    </row>
    <row r="1070" spans="1:12" ht="20.25" hidden="1" x14ac:dyDescent="0.3">
      <c r="A1070" s="751"/>
      <c r="B1070" s="751"/>
      <c r="C1070" s="748" t="s">
        <v>1091</v>
      </c>
      <c r="D1070" s="773">
        <f t="shared" si="24"/>
        <v>2935139</v>
      </c>
      <c r="E1070" s="774"/>
      <c r="F1070" s="775"/>
      <c r="G1070" s="775"/>
      <c r="H1070" s="892"/>
      <c r="I1070" s="753"/>
    </row>
    <row r="1071" spans="1:12" ht="20.25" hidden="1" x14ac:dyDescent="0.3">
      <c r="A1071" s="751"/>
      <c r="B1071" s="751"/>
      <c r="C1071" s="748" t="s">
        <v>1092</v>
      </c>
      <c r="D1071" s="773">
        <f t="shared" si="24"/>
        <v>1067646</v>
      </c>
      <c r="E1071" s="774"/>
      <c r="F1071" s="775"/>
      <c r="G1071" s="775"/>
      <c r="H1071" s="892"/>
      <c r="I1071" s="753"/>
    </row>
    <row r="1072" spans="1:12" ht="20.25" hidden="1" x14ac:dyDescent="0.3">
      <c r="A1072" s="751"/>
      <c r="B1072" s="751"/>
      <c r="C1072" s="748" t="s">
        <v>1093</v>
      </c>
      <c r="D1072" s="773">
        <f t="shared" si="24"/>
        <v>1320604</v>
      </c>
      <c r="E1072" s="774"/>
      <c r="F1072" s="775"/>
      <c r="G1072" s="775"/>
      <c r="H1072" s="892"/>
      <c r="I1072" s="753"/>
    </row>
    <row r="1073" spans="1:9" ht="20.25" hidden="1" x14ac:dyDescent="0.3">
      <c r="A1073" s="751"/>
      <c r="B1073" s="751"/>
      <c r="C1073" s="748" t="s">
        <v>1094</v>
      </c>
      <c r="D1073" s="773">
        <f t="shared" si="24"/>
        <v>1241766</v>
      </c>
      <c r="E1073" s="774"/>
      <c r="F1073" s="775"/>
      <c r="G1073" s="775"/>
      <c r="H1073" s="892"/>
      <c r="I1073" s="753"/>
    </row>
    <row r="1074" spans="1:9" ht="20.25" hidden="1" x14ac:dyDescent="0.3">
      <c r="A1074" s="751"/>
      <c r="B1074" s="751"/>
      <c r="C1074" s="748" t="s">
        <v>1095</v>
      </c>
      <c r="D1074" s="773">
        <f t="shared" si="24"/>
        <v>1260449</v>
      </c>
      <c r="E1074" s="774"/>
      <c r="F1074" s="775"/>
      <c r="G1074" s="775"/>
      <c r="H1074" s="892"/>
      <c r="I1074" s="753"/>
    </row>
    <row r="1075" spans="1:9" ht="20.25" hidden="1" x14ac:dyDescent="0.3">
      <c r="A1075" s="751"/>
      <c r="B1075" s="751"/>
      <c r="C1075" s="748" t="s">
        <v>1096</v>
      </c>
      <c r="D1075" s="773">
        <f t="shared" si="24"/>
        <v>3497990</v>
      </c>
      <c r="E1075" s="774"/>
      <c r="F1075" s="775"/>
      <c r="G1075" s="775"/>
      <c r="H1075" s="892"/>
      <c r="I1075" s="753"/>
    </row>
    <row r="1076" spans="1:9" ht="20.25" hidden="1" x14ac:dyDescent="0.3">
      <c r="A1076" s="751"/>
      <c r="B1076" s="751"/>
      <c r="C1076" s="748" t="s">
        <v>1097</v>
      </c>
      <c r="D1076" s="773">
        <f t="shared" si="24"/>
        <v>6139193</v>
      </c>
      <c r="E1076" s="774"/>
      <c r="F1076" s="775"/>
      <c r="G1076" s="775"/>
      <c r="H1076" s="892"/>
      <c r="I1076" s="753"/>
    </row>
    <row r="1077" spans="1:9" ht="20.25" hidden="1" x14ac:dyDescent="0.3">
      <c r="A1077" s="751"/>
      <c r="B1077" s="751"/>
      <c r="C1077" s="748" t="s">
        <v>1098</v>
      </c>
      <c r="D1077" s="773">
        <f t="shared" si="24"/>
        <v>7881337</v>
      </c>
      <c r="E1077" s="774"/>
      <c r="F1077" s="775"/>
      <c r="G1077" s="775"/>
      <c r="H1077" s="892"/>
      <c r="I1077" s="753"/>
    </row>
    <row r="1078" spans="1:9" ht="20.25" hidden="1" x14ac:dyDescent="0.3">
      <c r="A1078" s="751"/>
      <c r="B1078" s="751"/>
      <c r="C1078" s="748" t="s">
        <v>1099</v>
      </c>
      <c r="D1078" s="773">
        <f t="shared" si="24"/>
        <v>3993323</v>
      </c>
      <c r="E1078" s="774"/>
      <c r="F1078" s="775"/>
      <c r="G1078" s="775"/>
      <c r="H1078" s="892"/>
      <c r="I1078" s="753"/>
    </row>
    <row r="1079" spans="1:9" ht="20.25" hidden="1" x14ac:dyDescent="0.3">
      <c r="A1079" s="751"/>
      <c r="B1079" s="751"/>
      <c r="C1079" s="748" t="s">
        <v>1100</v>
      </c>
      <c r="D1079" s="773">
        <f t="shared" si="24"/>
        <v>3571345</v>
      </c>
      <c r="E1079" s="774"/>
      <c r="F1079" s="775"/>
      <c r="G1079" s="775"/>
      <c r="H1079" s="892"/>
      <c r="I1079" s="753"/>
    </row>
    <row r="1080" spans="1:9" ht="20.25" hidden="1" x14ac:dyDescent="0.3">
      <c r="A1080" s="751"/>
      <c r="B1080" s="751"/>
      <c r="C1080" s="748" t="s">
        <v>1101</v>
      </c>
      <c r="D1080" s="773">
        <f t="shared" si="24"/>
        <v>2987015</v>
      </c>
      <c r="E1080" s="774"/>
      <c r="F1080" s="775"/>
      <c r="G1080" s="775"/>
      <c r="H1080" s="892"/>
      <c r="I1080" s="753"/>
    </row>
    <row r="1081" spans="1:9" ht="20.25" hidden="1" x14ac:dyDescent="0.3">
      <c r="A1081" s="751"/>
      <c r="B1081" s="751"/>
      <c r="C1081" s="748" t="s">
        <v>1102</v>
      </c>
      <c r="D1081" s="773">
        <f t="shared" si="24"/>
        <v>5066335</v>
      </c>
      <c r="E1081" s="774"/>
      <c r="F1081" s="775"/>
      <c r="G1081" s="775"/>
      <c r="H1081" s="892"/>
      <c r="I1081" s="753"/>
    </row>
    <row r="1082" spans="1:9" ht="20.25" hidden="1" x14ac:dyDescent="0.3">
      <c r="A1082" s="751"/>
      <c r="B1082" s="751"/>
      <c r="C1082" s="748" t="s">
        <v>1103</v>
      </c>
      <c r="D1082" s="773">
        <f t="shared" si="24"/>
        <v>1164453</v>
      </c>
      <c r="E1082" s="774"/>
      <c r="F1082" s="775"/>
      <c r="G1082" s="775"/>
      <c r="H1082" s="892"/>
      <c r="I1082" s="753"/>
    </row>
    <row r="1083" spans="1:9" ht="20.25" hidden="1" x14ac:dyDescent="0.3">
      <c r="A1083" s="751"/>
      <c r="B1083" s="751"/>
      <c r="C1083" s="748" t="s">
        <v>1104</v>
      </c>
      <c r="D1083" s="773">
        <f t="shared" si="24"/>
        <v>3789220</v>
      </c>
      <c r="E1083" s="774"/>
      <c r="F1083" s="775"/>
      <c r="G1083" s="775"/>
      <c r="H1083" s="892"/>
      <c r="I1083" s="753"/>
    </row>
    <row r="1084" spans="1:9" ht="20.25" hidden="1" x14ac:dyDescent="0.3">
      <c r="A1084" s="751"/>
      <c r="B1084" s="751"/>
      <c r="C1084" s="748" t="s">
        <v>1105</v>
      </c>
      <c r="D1084" s="773">
        <f t="shared" si="24"/>
        <v>2990457</v>
      </c>
      <c r="E1084" s="774"/>
      <c r="F1084" s="775"/>
      <c r="G1084" s="775"/>
      <c r="H1084" s="892"/>
      <c r="I1084" s="753"/>
    </row>
    <row r="1085" spans="1:9" ht="20.25" hidden="1" x14ac:dyDescent="0.3">
      <c r="A1085" s="751"/>
      <c r="B1085" s="751"/>
      <c r="C1085" s="748" t="s">
        <v>1106</v>
      </c>
      <c r="D1085" s="773">
        <f t="shared" si="24"/>
        <v>1340228</v>
      </c>
      <c r="E1085" s="774"/>
      <c r="F1085" s="775"/>
      <c r="G1085" s="775"/>
      <c r="H1085" s="892"/>
      <c r="I1085" s="753"/>
    </row>
    <row r="1086" spans="1:9" ht="20.25" hidden="1" x14ac:dyDescent="0.3">
      <c r="A1086" s="751"/>
      <c r="B1086" s="751"/>
      <c r="C1086" s="748" t="s">
        <v>1107</v>
      </c>
      <c r="D1086" s="773">
        <f t="shared" si="24"/>
        <v>637749</v>
      </c>
      <c r="E1086" s="774"/>
      <c r="F1086" s="775"/>
      <c r="G1086" s="775"/>
      <c r="H1086" s="892"/>
      <c r="I1086" s="753"/>
    </row>
    <row r="1087" spans="1:9" ht="20.25" hidden="1" x14ac:dyDescent="0.3">
      <c r="A1087" s="751"/>
      <c r="B1087" s="751"/>
      <c r="C1087" s="748" t="s">
        <v>1108</v>
      </c>
      <c r="D1087" s="773">
        <f t="shared" si="24"/>
        <v>1501712</v>
      </c>
      <c r="E1087" s="774"/>
      <c r="F1087" s="775"/>
      <c r="G1087" s="775"/>
      <c r="H1087" s="892"/>
      <c r="I1087" s="753"/>
    </row>
    <row r="1088" spans="1:9" ht="20.25" hidden="1" x14ac:dyDescent="0.3">
      <c r="A1088" s="751"/>
      <c r="B1088" s="751"/>
      <c r="C1088" s="748" t="s">
        <v>1109</v>
      </c>
      <c r="D1088" s="773">
        <f t="shared" si="24"/>
        <v>1494574</v>
      </c>
      <c r="E1088" s="774"/>
      <c r="F1088" s="775"/>
      <c r="G1088" s="775"/>
      <c r="H1088" s="892"/>
      <c r="I1088" s="753"/>
    </row>
    <row r="1089" spans="1:9" ht="20.25" hidden="1" x14ac:dyDescent="0.3">
      <c r="A1089" s="751"/>
      <c r="B1089" s="751"/>
      <c r="C1089" s="748" t="s">
        <v>1110</v>
      </c>
      <c r="D1089" s="773">
        <f t="shared" si="24"/>
        <v>968705</v>
      </c>
      <c r="E1089" s="774"/>
      <c r="F1089" s="775"/>
      <c r="G1089" s="775"/>
      <c r="H1089" s="892"/>
      <c r="I1089" s="753"/>
    </row>
    <row r="1090" spans="1:9" ht="20.25" hidden="1" x14ac:dyDescent="0.3">
      <c r="A1090" s="751"/>
      <c r="B1090" s="751"/>
      <c r="C1090" s="748" t="s">
        <v>1111</v>
      </c>
      <c r="D1090" s="773">
        <f t="shared" si="24"/>
        <v>359416</v>
      </c>
      <c r="E1090" s="774"/>
      <c r="F1090" s="775"/>
      <c r="G1090" s="775"/>
      <c r="H1090" s="892"/>
      <c r="I1090" s="753"/>
    </row>
    <row r="1091" spans="1:9" ht="20.25" hidden="1" x14ac:dyDescent="0.3">
      <c r="A1091" s="751"/>
      <c r="B1091" s="751"/>
      <c r="C1091" s="748" t="s">
        <v>1112</v>
      </c>
      <c r="D1091" s="773">
        <f t="shared" si="24"/>
        <v>1404970</v>
      </c>
      <c r="E1091" s="774"/>
      <c r="F1091" s="775"/>
      <c r="G1091" s="775"/>
      <c r="H1091" s="892"/>
      <c r="I1091" s="753"/>
    </row>
    <row r="1092" spans="1:9" ht="20.25" hidden="1" x14ac:dyDescent="0.3">
      <c r="A1092" s="751"/>
      <c r="B1092" s="751"/>
      <c r="C1092" s="748" t="s">
        <v>1113</v>
      </c>
      <c r="D1092" s="773">
        <f t="shared" si="24"/>
        <v>890200</v>
      </c>
      <c r="E1092" s="774"/>
      <c r="F1092" s="775"/>
      <c r="G1092" s="775"/>
      <c r="H1092" s="892"/>
      <c r="I1092" s="753"/>
    </row>
    <row r="1093" spans="1:9" ht="20.25" hidden="1" x14ac:dyDescent="0.3">
      <c r="A1093" s="751"/>
      <c r="B1093" s="751"/>
      <c r="C1093" s="748" t="s">
        <v>1114</v>
      </c>
      <c r="D1093" s="773">
        <f t="shared" si="24"/>
        <v>2777695</v>
      </c>
      <c r="E1093" s="774"/>
      <c r="F1093" s="775"/>
      <c r="G1093" s="775"/>
      <c r="H1093" s="892"/>
      <c r="I1093" s="753"/>
    </row>
    <row r="1094" spans="1:9" ht="20.25" hidden="1" x14ac:dyDescent="0.3">
      <c r="A1094" s="751"/>
      <c r="B1094" s="751"/>
      <c r="C1094" s="748" t="s">
        <v>1115</v>
      </c>
      <c r="D1094" s="773">
        <f t="shared" si="24"/>
        <v>2761557</v>
      </c>
      <c r="E1094" s="774"/>
      <c r="F1094" s="775"/>
      <c r="G1094" s="775"/>
      <c r="H1094" s="892"/>
      <c r="I1094" s="753"/>
    </row>
    <row r="1095" spans="1:9" ht="20.25" hidden="1" x14ac:dyDescent="0.3">
      <c r="A1095" s="751"/>
      <c r="B1095" s="751"/>
      <c r="C1095" s="748" t="s">
        <v>1116</v>
      </c>
      <c r="D1095" s="773">
        <f t="shared" si="24"/>
        <v>769414</v>
      </c>
      <c r="E1095" s="774"/>
      <c r="F1095" s="775"/>
      <c r="G1095" s="775"/>
      <c r="H1095" s="892"/>
      <c r="I1095" s="753"/>
    </row>
    <row r="1096" spans="1:9" ht="20.25" hidden="1" x14ac:dyDescent="0.3">
      <c r="A1096" s="751"/>
      <c r="B1096" s="751"/>
      <c r="C1096" s="748" t="s">
        <v>1117</v>
      </c>
      <c r="D1096" s="773">
        <f t="shared" si="24"/>
        <v>4937271</v>
      </c>
      <c r="E1096" s="774"/>
      <c r="F1096" s="775"/>
      <c r="G1096" s="775"/>
      <c r="H1096" s="892"/>
      <c r="I1096" s="753"/>
    </row>
    <row r="1097" spans="1:9" ht="20.25" hidden="1" x14ac:dyDescent="0.3">
      <c r="A1097" s="751"/>
      <c r="B1097" s="751"/>
      <c r="C1097" s="748" t="s">
        <v>1118</v>
      </c>
      <c r="D1097" s="773">
        <f t="shared" si="24"/>
        <v>4393874</v>
      </c>
      <c r="E1097" s="774"/>
      <c r="F1097" s="775"/>
      <c r="G1097" s="775"/>
      <c r="H1097" s="892"/>
      <c r="I1097" s="753"/>
    </row>
    <row r="1098" spans="1:9" ht="20.25" hidden="1" x14ac:dyDescent="0.3">
      <c r="A1098" s="751"/>
      <c r="B1098" s="751"/>
      <c r="C1098" s="748" t="s">
        <v>1119</v>
      </c>
      <c r="D1098" s="773">
        <f t="shared" si="24"/>
        <v>1748428</v>
      </c>
      <c r="E1098" s="774"/>
      <c r="F1098" s="775"/>
      <c r="G1098" s="775"/>
      <c r="H1098" s="892"/>
      <c r="I1098" s="753"/>
    </row>
    <row r="1099" spans="1:9" ht="20.25" hidden="1" x14ac:dyDescent="0.3">
      <c r="A1099" s="751"/>
      <c r="B1099" s="751"/>
      <c r="C1099" s="748" t="s">
        <v>1120</v>
      </c>
      <c r="D1099" s="773">
        <f t="shared" si="24"/>
        <v>1241941</v>
      </c>
      <c r="E1099" s="774"/>
      <c r="F1099" s="775"/>
      <c r="G1099" s="775"/>
      <c r="H1099" s="892"/>
      <c r="I1099" s="753"/>
    </row>
    <row r="1100" spans="1:9" ht="20.25" hidden="1" x14ac:dyDescent="0.3">
      <c r="A1100" s="751"/>
      <c r="B1100" s="751"/>
      <c r="C1100" s="748" t="s">
        <v>1121</v>
      </c>
      <c r="D1100" s="773">
        <f t="shared" si="24"/>
        <v>2254434</v>
      </c>
      <c r="E1100" s="774"/>
      <c r="F1100" s="775"/>
      <c r="G1100" s="775"/>
      <c r="H1100" s="892"/>
      <c r="I1100" s="753"/>
    </row>
    <row r="1101" spans="1:9" ht="20.25" hidden="1" x14ac:dyDescent="0.3">
      <c r="A1101" s="751"/>
      <c r="B1101" s="751"/>
      <c r="C1101" s="748" t="s">
        <v>1122</v>
      </c>
      <c r="D1101" s="773">
        <f t="shared" si="24"/>
        <v>7300734</v>
      </c>
      <c r="E1101" s="774"/>
      <c r="F1101" s="775"/>
      <c r="G1101" s="775"/>
      <c r="H1101" s="892"/>
      <c r="I1101" s="753"/>
    </row>
    <row r="1102" spans="1:9" ht="20.25" hidden="1" x14ac:dyDescent="0.3">
      <c r="A1102" s="751"/>
      <c r="B1102" s="751"/>
      <c r="C1102" s="748" t="s">
        <v>1123</v>
      </c>
      <c r="D1102" s="773">
        <f t="shared" si="24"/>
        <v>1742077</v>
      </c>
      <c r="E1102" s="774"/>
      <c r="F1102" s="775"/>
      <c r="G1102" s="775"/>
      <c r="H1102" s="892"/>
      <c r="I1102" s="753"/>
    </row>
    <row r="1103" spans="1:9" ht="20.25" hidden="1" x14ac:dyDescent="0.3">
      <c r="A1103" s="751"/>
      <c r="B1103" s="751"/>
      <c r="C1103" s="748" t="s">
        <v>1124</v>
      </c>
      <c r="D1103" s="773">
        <f t="shared" si="24"/>
        <v>4004307</v>
      </c>
      <c r="E1103" s="774"/>
      <c r="F1103" s="775"/>
      <c r="G1103" s="775"/>
      <c r="H1103" s="892"/>
      <c r="I1103" s="753"/>
    </row>
    <row r="1104" spans="1:9" ht="20.25" hidden="1" x14ac:dyDescent="0.3">
      <c r="A1104" s="751"/>
      <c r="B1104" s="751"/>
      <c r="C1104" s="748" t="s">
        <v>1125</v>
      </c>
      <c r="D1104" s="773">
        <f t="shared" si="24"/>
        <v>5070060</v>
      </c>
      <c r="E1104" s="774"/>
      <c r="F1104" s="775"/>
      <c r="G1104" s="775"/>
      <c r="H1104" s="892"/>
      <c r="I1104" s="753"/>
    </row>
    <row r="1105" spans="1:9" ht="20.25" hidden="1" x14ac:dyDescent="0.3">
      <c r="A1105" s="751"/>
      <c r="B1105" s="751"/>
      <c r="C1105" s="748" t="s">
        <v>1126</v>
      </c>
      <c r="D1105" s="773">
        <f t="shared" si="24"/>
        <v>1543993</v>
      </c>
      <c r="E1105" s="774"/>
      <c r="F1105" s="775"/>
      <c r="G1105" s="775"/>
      <c r="H1105" s="892"/>
      <c r="I1105" s="753"/>
    </row>
    <row r="1106" spans="1:9" ht="20.25" hidden="1" x14ac:dyDescent="0.3">
      <c r="A1106" s="751"/>
      <c r="B1106" s="751"/>
      <c r="C1106" s="748" t="s">
        <v>1127</v>
      </c>
      <c r="D1106" s="773">
        <f t="shared" si="24"/>
        <v>470555</v>
      </c>
      <c r="E1106" s="774"/>
      <c r="F1106" s="775"/>
      <c r="G1106" s="775"/>
      <c r="H1106" s="892"/>
      <c r="I1106" s="753"/>
    </row>
    <row r="1107" spans="1:9" ht="20.25" hidden="1" x14ac:dyDescent="0.3">
      <c r="A1107" s="751"/>
      <c r="B1107" s="751"/>
      <c r="C1107" s="748" t="s">
        <v>1128</v>
      </c>
      <c r="D1107" s="773">
        <f t="shared" si="24"/>
        <v>1134571</v>
      </c>
      <c r="E1107" s="774"/>
      <c r="F1107" s="775"/>
      <c r="G1107" s="775"/>
      <c r="H1107" s="892"/>
      <c r="I1107" s="753"/>
    </row>
    <row r="1108" spans="1:9" ht="20.25" hidden="1" x14ac:dyDescent="0.3">
      <c r="A1108" s="751"/>
      <c r="B1108" s="751"/>
      <c r="C1108" s="748" t="s">
        <v>1129</v>
      </c>
      <c r="D1108" s="773">
        <f t="shared" si="24"/>
        <v>1126254</v>
      </c>
      <c r="E1108" s="774"/>
      <c r="F1108" s="775"/>
      <c r="G1108" s="775"/>
      <c r="H1108" s="892"/>
      <c r="I1108" s="753"/>
    </row>
    <row r="1109" spans="1:9" ht="20.25" hidden="1" x14ac:dyDescent="0.3">
      <c r="A1109" s="751"/>
      <c r="B1109" s="751"/>
      <c r="C1109" s="748" t="s">
        <v>1130</v>
      </c>
      <c r="D1109" s="773">
        <f t="shared" si="24"/>
        <v>1586185</v>
      </c>
      <c r="E1109" s="774"/>
      <c r="F1109" s="775"/>
      <c r="G1109" s="775"/>
      <c r="H1109" s="892"/>
      <c r="I1109" s="753"/>
    </row>
    <row r="1110" spans="1:9" ht="20.25" hidden="1" x14ac:dyDescent="0.3">
      <c r="A1110" s="751"/>
      <c r="B1110" s="751"/>
      <c r="C1110" s="748" t="s">
        <v>1131</v>
      </c>
      <c r="D1110" s="773">
        <f t="shared" si="24"/>
        <v>4303305</v>
      </c>
      <c r="E1110" s="774"/>
      <c r="F1110" s="775"/>
      <c r="G1110" s="775"/>
      <c r="H1110" s="892"/>
      <c r="I1110" s="753"/>
    </row>
    <row r="1111" spans="1:9" ht="20.25" hidden="1" x14ac:dyDescent="0.3">
      <c r="A1111" s="751"/>
      <c r="B1111" s="751"/>
      <c r="C1111" s="748" t="s">
        <v>1132</v>
      </c>
      <c r="D1111" s="773">
        <f t="shared" si="24"/>
        <v>4457008</v>
      </c>
      <c r="E1111" s="774"/>
      <c r="F1111" s="775"/>
      <c r="G1111" s="775"/>
      <c r="H1111" s="892"/>
      <c r="I1111" s="753"/>
    </row>
    <row r="1112" spans="1:9" ht="20.25" hidden="1" x14ac:dyDescent="0.3">
      <c r="A1112" s="751"/>
      <c r="B1112" s="751"/>
      <c r="C1112" s="748" t="s">
        <v>1133</v>
      </c>
      <c r="D1112" s="773">
        <f t="shared" si="24"/>
        <v>942000</v>
      </c>
      <c r="E1112" s="774"/>
      <c r="F1112" s="775"/>
      <c r="G1112" s="775"/>
      <c r="H1112" s="892"/>
      <c r="I1112" s="753"/>
    </row>
    <row r="1113" spans="1:9" ht="20.25" hidden="1" x14ac:dyDescent="0.3">
      <c r="A1113" s="751"/>
      <c r="B1113" s="751"/>
      <c r="C1113" s="748" t="s">
        <v>1134</v>
      </c>
      <c r="D1113" s="773">
        <f t="shared" si="24"/>
        <v>46332050</v>
      </c>
      <c r="E1113" s="774"/>
      <c r="F1113" s="775"/>
      <c r="G1113" s="775"/>
      <c r="H1113" s="892"/>
      <c r="I1113" s="753"/>
    </row>
    <row r="1114" spans="1:9" ht="20.25" hidden="1" x14ac:dyDescent="0.3">
      <c r="A1114" s="751"/>
      <c r="B1114" s="751"/>
      <c r="C1114" s="748" t="s">
        <v>1135</v>
      </c>
      <c r="D1114" s="773">
        <f t="shared" si="24"/>
        <v>9092249</v>
      </c>
      <c r="E1114" s="774"/>
      <c r="F1114" s="775"/>
      <c r="G1114" s="775"/>
      <c r="H1114" s="892"/>
      <c r="I1114" s="753"/>
    </row>
    <row r="1115" spans="1:9" ht="20.25" hidden="1" x14ac:dyDescent="0.3">
      <c r="A1115" s="751"/>
      <c r="B1115" s="751"/>
      <c r="C1115" s="748" t="s">
        <v>1137</v>
      </c>
      <c r="D1115" s="773">
        <f t="shared" si="24"/>
        <v>1008010</v>
      </c>
      <c r="E1115" s="774"/>
      <c r="F1115" s="775"/>
      <c r="G1115" s="775"/>
      <c r="H1115" s="892"/>
      <c r="I1115" s="753"/>
    </row>
    <row r="1116" spans="1:9" ht="20.25" hidden="1" x14ac:dyDescent="0.3">
      <c r="A1116" s="751"/>
      <c r="B1116" s="751"/>
      <c r="C1116" s="748" t="s">
        <v>1139</v>
      </c>
      <c r="D1116" s="773">
        <f t="shared" si="24"/>
        <v>684200</v>
      </c>
      <c r="E1116" s="774"/>
      <c r="F1116" s="775"/>
      <c r="G1116" s="775"/>
      <c r="H1116" s="892"/>
      <c r="I1116" s="753"/>
    </row>
    <row r="1117" spans="1:9" ht="20.25" hidden="1" x14ac:dyDescent="0.3">
      <c r="A1117" s="751"/>
      <c r="B1117" s="751"/>
      <c r="C1117" s="748" t="s">
        <v>1141</v>
      </c>
      <c r="D1117" s="773">
        <f t="shared" si="24"/>
        <v>1171066</v>
      </c>
      <c r="E1117" s="774"/>
      <c r="F1117" s="775"/>
      <c r="G1117" s="775"/>
      <c r="H1117" s="892"/>
      <c r="I1117" s="753"/>
    </row>
    <row r="1118" spans="1:9" ht="20.25" hidden="1" x14ac:dyDescent="0.3">
      <c r="A1118" s="751"/>
      <c r="B1118" s="751"/>
      <c r="C1118" s="748" t="s">
        <v>1143</v>
      </c>
      <c r="D1118" s="773">
        <f t="shared" si="24"/>
        <v>4340612</v>
      </c>
      <c r="E1118" s="774"/>
      <c r="F1118" s="775"/>
      <c r="G1118" s="775"/>
      <c r="H1118" s="892"/>
      <c r="I1118" s="753"/>
    </row>
    <row r="1119" spans="1:9" ht="20.25" hidden="1" x14ac:dyDescent="0.3">
      <c r="A1119" s="751"/>
      <c r="B1119" s="751"/>
      <c r="C1119" s="748" t="s">
        <v>1145</v>
      </c>
      <c r="D1119" s="773">
        <f t="shared" si="24"/>
        <v>10425551</v>
      </c>
      <c r="E1119" s="774"/>
      <c r="F1119" s="775"/>
      <c r="G1119" s="775"/>
      <c r="H1119" s="892"/>
      <c r="I1119" s="753"/>
    </row>
    <row r="1120" spans="1:9" ht="20.25" hidden="1" x14ac:dyDescent="0.3">
      <c r="A1120" s="751"/>
      <c r="B1120" s="751"/>
      <c r="C1120" s="748" t="s">
        <v>1147</v>
      </c>
      <c r="D1120" s="773">
        <f t="shared" si="24"/>
        <v>1434182</v>
      </c>
      <c r="E1120" s="774"/>
      <c r="F1120" s="775"/>
      <c r="G1120" s="775"/>
      <c r="H1120" s="892"/>
      <c r="I1120" s="753"/>
    </row>
    <row r="1121" spans="1:12" ht="20.25" hidden="1" x14ac:dyDescent="0.3">
      <c r="A1121" s="751"/>
      <c r="B1121" s="751"/>
      <c r="C1121" s="748" t="s">
        <v>1149</v>
      </c>
      <c r="D1121" s="773">
        <f t="shared" si="24"/>
        <v>1033431</v>
      </c>
      <c r="E1121" s="774"/>
      <c r="F1121" s="775"/>
      <c r="G1121" s="775"/>
      <c r="H1121" s="892"/>
      <c r="I1121" s="753"/>
    </row>
    <row r="1122" spans="1:12" ht="20.25" hidden="1" x14ac:dyDescent="0.3">
      <c r="A1122" s="751"/>
      <c r="B1122" s="751"/>
      <c r="C1122" s="748" t="s">
        <v>1151</v>
      </c>
      <c r="D1122" s="773">
        <f t="shared" si="24"/>
        <v>1115155</v>
      </c>
      <c r="E1122" s="774"/>
      <c r="F1122" s="775"/>
      <c r="G1122" s="775"/>
      <c r="H1122" s="892"/>
      <c r="I1122" s="753"/>
    </row>
    <row r="1123" spans="1:12" ht="20.25" hidden="1" x14ac:dyDescent="0.3">
      <c r="A1123" s="751"/>
      <c r="B1123" s="751"/>
      <c r="C1123" s="748" t="s">
        <v>1153</v>
      </c>
      <c r="D1123" s="773">
        <f t="shared" si="24"/>
        <v>762095</v>
      </c>
      <c r="E1123" s="774"/>
      <c r="F1123" s="775"/>
      <c r="G1123" s="775"/>
      <c r="H1123" s="892"/>
      <c r="I1123" s="753"/>
    </row>
    <row r="1124" spans="1:12" ht="20.25" hidden="1" x14ac:dyDescent="0.3">
      <c r="A1124" s="751"/>
      <c r="B1124" s="751"/>
      <c r="C1124" s="748" t="s">
        <v>1155</v>
      </c>
      <c r="D1124" s="773">
        <f t="shared" si="24"/>
        <v>12453720</v>
      </c>
      <c r="E1124" s="774"/>
      <c r="F1124" s="775"/>
      <c r="G1124" s="775"/>
      <c r="H1124" s="892"/>
      <c r="I1124" s="753"/>
    </row>
    <row r="1125" spans="1:12" ht="20.25" hidden="1" x14ac:dyDescent="0.3">
      <c r="A1125" s="751"/>
      <c r="B1125" s="751"/>
      <c r="C1125" s="748" t="s">
        <v>1157</v>
      </c>
      <c r="D1125" s="773">
        <f t="shared" si="24"/>
        <v>7905368</v>
      </c>
      <c r="E1125" s="774"/>
      <c r="F1125" s="775"/>
      <c r="G1125" s="775"/>
      <c r="H1125" s="892"/>
      <c r="I1125" s="753"/>
    </row>
    <row r="1126" spans="1:12" ht="20.25" hidden="1" x14ac:dyDescent="0.3">
      <c r="A1126" s="751"/>
      <c r="B1126" s="751"/>
      <c r="C1126" s="748" t="s">
        <v>1159</v>
      </c>
      <c r="D1126" s="773">
        <f t="shared" si="24"/>
        <v>5694402</v>
      </c>
      <c r="E1126" s="774"/>
      <c r="F1126" s="775"/>
      <c r="G1126" s="775"/>
      <c r="H1126" s="892"/>
      <c r="I1126" s="753"/>
    </row>
    <row r="1127" spans="1:12" ht="20.25" hidden="1" x14ac:dyDescent="0.3">
      <c r="A1127" s="751"/>
      <c r="B1127" s="751"/>
      <c r="C1127" s="748" t="s">
        <v>1161</v>
      </c>
      <c r="D1127" s="773">
        <f t="shared" si="24"/>
        <v>4434937</v>
      </c>
      <c r="E1127" s="774"/>
      <c r="F1127" s="775"/>
      <c r="G1127" s="775"/>
      <c r="H1127" s="892"/>
      <c r="I1127" s="753"/>
    </row>
    <row r="1128" spans="1:12" ht="20.25" hidden="1" x14ac:dyDescent="0.3">
      <c r="A1128" s="751"/>
      <c r="B1128" s="751"/>
      <c r="C1128" s="748" t="s">
        <v>1163</v>
      </c>
      <c r="D1128" s="773">
        <f t="shared" si="24"/>
        <v>4501849</v>
      </c>
      <c r="E1128" s="774"/>
      <c r="F1128" s="775"/>
      <c r="G1128" s="775"/>
      <c r="H1128" s="892"/>
      <c r="I1128" s="753"/>
    </row>
    <row r="1129" spans="1:12" ht="20.25" hidden="1" x14ac:dyDescent="0.3">
      <c r="A1129" s="751"/>
      <c r="B1129" s="751"/>
      <c r="C1129" s="748" t="s">
        <v>1165</v>
      </c>
      <c r="D1129" s="773">
        <f t="shared" si="24"/>
        <v>4380951</v>
      </c>
      <c r="E1129" s="774"/>
      <c r="F1129" s="775"/>
      <c r="G1129" s="775"/>
      <c r="H1129" s="892"/>
      <c r="I1129" s="753"/>
    </row>
    <row r="1130" spans="1:12" ht="20.25" hidden="1" x14ac:dyDescent="0.3">
      <c r="A1130" s="751"/>
      <c r="B1130" s="751"/>
      <c r="C1130" s="748" t="s">
        <v>1167</v>
      </c>
      <c r="D1130" s="773">
        <f>D73+D213+D352+D491+D632+D561+D703+D774+D281+D421+D143</f>
        <v>1566610</v>
      </c>
      <c r="E1130" s="774"/>
      <c r="F1130" s="775"/>
      <c r="G1130" s="775"/>
      <c r="H1130" s="892"/>
      <c r="I1130" s="753"/>
    </row>
    <row r="1131" spans="1:12" s="14" customFormat="1" ht="20.25" x14ac:dyDescent="0.3">
      <c r="A1131" s="787" t="s">
        <v>748</v>
      </c>
      <c r="B1131" s="787" t="s">
        <v>748</v>
      </c>
      <c r="C1131" s="788" t="s">
        <v>117</v>
      </c>
      <c r="D1131" s="789">
        <f>D777+D848+D920+D991</f>
        <v>45872000</v>
      </c>
      <c r="E1131" s="1181"/>
      <c r="F1131" s="1182"/>
      <c r="G1131" s="1182"/>
      <c r="H1131" s="1183"/>
      <c r="I1131" s="753">
        <f>SUM(D1131:H1131)</f>
        <v>45872000</v>
      </c>
      <c r="K1131" s="862">
        <f>D777+D848+D920+D991</f>
        <v>45872000</v>
      </c>
      <c r="L1131" s="862" t="b">
        <f>K1131=D1131</f>
        <v>1</v>
      </c>
    </row>
    <row r="1132" spans="1:12" ht="20.25" hidden="1" x14ac:dyDescent="0.3">
      <c r="A1132" s="751"/>
      <c r="B1132" s="751"/>
      <c r="C1132" s="79" t="s">
        <v>170</v>
      </c>
      <c r="D1132" s="773">
        <f>D990+D847</f>
        <v>808400</v>
      </c>
      <c r="E1132" s="772"/>
      <c r="F1132" s="480"/>
      <c r="G1132" s="480"/>
      <c r="H1132" s="872"/>
    </row>
    <row r="1133" spans="1:12" ht="18.75" hidden="1" x14ac:dyDescent="0.3">
      <c r="A1133" s="752"/>
      <c r="B1133" s="752"/>
      <c r="C1133" s="748" t="s">
        <v>1078</v>
      </c>
      <c r="D1133" s="773">
        <f t="shared" ref="D1133:D1164" si="25">D853+D781+D924+D995</f>
        <v>80000</v>
      </c>
      <c r="E1133" s="893"/>
      <c r="F1133" s="894"/>
      <c r="G1133" s="894"/>
      <c r="H1133" s="895"/>
    </row>
    <row r="1134" spans="1:12" ht="18.75" hidden="1" x14ac:dyDescent="0.3">
      <c r="A1134" s="752"/>
      <c r="B1134" s="752"/>
      <c r="C1134" s="748" t="s">
        <v>1087</v>
      </c>
      <c r="D1134" s="773">
        <f t="shared" si="25"/>
        <v>0</v>
      </c>
      <c r="E1134" s="774"/>
      <c r="F1134" s="775"/>
      <c r="G1134" s="775"/>
      <c r="H1134" s="775"/>
      <c r="I1134" s="753"/>
    </row>
    <row r="1135" spans="1:12" ht="18.75" hidden="1" x14ac:dyDescent="0.3">
      <c r="A1135" s="752"/>
      <c r="B1135" s="752"/>
      <c r="C1135" s="748" t="s">
        <v>1088</v>
      </c>
      <c r="D1135" s="773">
        <f t="shared" si="25"/>
        <v>0</v>
      </c>
      <c r="E1135" s="774"/>
      <c r="F1135" s="775"/>
      <c r="G1135" s="775"/>
      <c r="H1135" s="775"/>
      <c r="I1135" s="753"/>
    </row>
    <row r="1136" spans="1:12" ht="18.75" hidden="1" x14ac:dyDescent="0.3">
      <c r="A1136" s="752"/>
      <c r="B1136" s="752"/>
      <c r="C1136" s="748" t="s">
        <v>1089</v>
      </c>
      <c r="D1136" s="773">
        <f t="shared" si="25"/>
        <v>0</v>
      </c>
      <c r="E1136" s="774"/>
      <c r="F1136" s="775"/>
      <c r="G1136" s="775"/>
      <c r="H1136" s="775"/>
      <c r="I1136" s="753"/>
    </row>
    <row r="1137" spans="1:9" ht="18.75" hidden="1" x14ac:dyDescent="0.3">
      <c r="A1137" s="752"/>
      <c r="B1137" s="752"/>
      <c r="C1137" s="748" t="s">
        <v>1090</v>
      </c>
      <c r="D1137" s="773">
        <f t="shared" si="25"/>
        <v>646000</v>
      </c>
      <c r="E1137" s="896"/>
      <c r="F1137" s="897"/>
      <c r="G1137" s="897"/>
      <c r="H1137" s="898"/>
    </row>
    <row r="1138" spans="1:9" ht="18.75" hidden="1" x14ac:dyDescent="0.3">
      <c r="A1138" s="752"/>
      <c r="B1138" s="752"/>
      <c r="C1138" s="748" t="s">
        <v>1091</v>
      </c>
      <c r="D1138" s="773">
        <f t="shared" si="25"/>
        <v>50000</v>
      </c>
      <c r="E1138" s="774"/>
      <c r="F1138" s="775"/>
      <c r="G1138" s="775"/>
      <c r="H1138" s="892"/>
    </row>
    <row r="1139" spans="1:9" ht="18.75" hidden="1" x14ac:dyDescent="0.3">
      <c r="A1139" s="752"/>
      <c r="B1139" s="752"/>
      <c r="C1139" s="748" t="s">
        <v>1092</v>
      </c>
      <c r="D1139" s="773">
        <f t="shared" si="25"/>
        <v>100000</v>
      </c>
      <c r="E1139" s="774"/>
      <c r="F1139" s="775"/>
      <c r="G1139" s="775"/>
      <c r="H1139" s="892"/>
    </row>
    <row r="1140" spans="1:9" ht="18.75" hidden="1" x14ac:dyDescent="0.3">
      <c r="A1140" s="752"/>
      <c r="B1140" s="752"/>
      <c r="C1140" s="748" t="s">
        <v>1093</v>
      </c>
      <c r="D1140" s="773">
        <f t="shared" si="25"/>
        <v>150000</v>
      </c>
      <c r="E1140" s="893"/>
      <c r="F1140" s="894"/>
      <c r="G1140" s="894"/>
      <c r="H1140" s="895"/>
    </row>
    <row r="1141" spans="1:9" ht="18.75" hidden="1" x14ac:dyDescent="0.3">
      <c r="A1141" s="752"/>
      <c r="B1141" s="752"/>
      <c r="C1141" s="748" t="s">
        <v>1094</v>
      </c>
      <c r="D1141" s="773">
        <f t="shared" si="25"/>
        <v>0</v>
      </c>
      <c r="E1141" s="774"/>
      <c r="F1141" s="775"/>
      <c r="G1141" s="775"/>
      <c r="H1141" s="775"/>
      <c r="I1141" s="753"/>
    </row>
    <row r="1142" spans="1:9" ht="18.75" hidden="1" x14ac:dyDescent="0.3">
      <c r="A1142" s="752"/>
      <c r="B1142" s="752"/>
      <c r="C1142" s="748" t="s">
        <v>1095</v>
      </c>
      <c r="D1142" s="773">
        <f t="shared" si="25"/>
        <v>0</v>
      </c>
      <c r="E1142" s="774"/>
      <c r="F1142" s="775"/>
      <c r="G1142" s="775"/>
      <c r="H1142" s="775"/>
      <c r="I1142" s="753"/>
    </row>
    <row r="1143" spans="1:9" ht="18.75" hidden="1" x14ac:dyDescent="0.3">
      <c r="A1143" s="752"/>
      <c r="B1143" s="752"/>
      <c r="C1143" s="748" t="s">
        <v>1096</v>
      </c>
      <c r="D1143" s="773">
        <f t="shared" si="25"/>
        <v>150000</v>
      </c>
      <c r="E1143" s="899"/>
      <c r="F1143" s="900"/>
      <c r="G1143" s="900"/>
      <c r="H1143" s="901"/>
    </row>
    <row r="1144" spans="1:9" ht="18.75" hidden="1" x14ac:dyDescent="0.3">
      <c r="A1144" s="752"/>
      <c r="B1144" s="752"/>
      <c r="C1144" s="748" t="s">
        <v>1097</v>
      </c>
      <c r="D1144" s="773">
        <f t="shared" si="25"/>
        <v>0</v>
      </c>
      <c r="E1144" s="774"/>
      <c r="F1144" s="775"/>
      <c r="G1144" s="775"/>
      <c r="H1144" s="775"/>
      <c r="I1144" s="753"/>
    </row>
    <row r="1145" spans="1:9" ht="18.75" hidden="1" x14ac:dyDescent="0.3">
      <c r="A1145" s="752"/>
      <c r="B1145" s="752"/>
      <c r="C1145" s="748" t="s">
        <v>1098</v>
      </c>
      <c r="D1145" s="773">
        <f t="shared" si="25"/>
        <v>2588000</v>
      </c>
      <c r="E1145" s="899"/>
      <c r="F1145" s="900"/>
      <c r="G1145" s="900"/>
      <c r="H1145" s="901"/>
    </row>
    <row r="1146" spans="1:9" ht="18.75" hidden="1" x14ac:dyDescent="0.3">
      <c r="A1146" s="752"/>
      <c r="B1146" s="752"/>
      <c r="C1146" s="748" t="s">
        <v>1099</v>
      </c>
      <c r="D1146" s="773">
        <f t="shared" si="25"/>
        <v>0</v>
      </c>
      <c r="E1146" s="774"/>
      <c r="F1146" s="775"/>
      <c r="G1146" s="775"/>
      <c r="H1146" s="775"/>
      <c r="I1146" s="753"/>
    </row>
    <row r="1147" spans="1:9" ht="18.75" hidden="1" x14ac:dyDescent="0.3">
      <c r="A1147" s="752"/>
      <c r="B1147" s="752"/>
      <c r="C1147" s="748" t="s">
        <v>1100</v>
      </c>
      <c r="D1147" s="773">
        <f t="shared" si="25"/>
        <v>50000</v>
      </c>
      <c r="E1147" s="899"/>
      <c r="F1147" s="900"/>
      <c r="G1147" s="900"/>
      <c r="H1147" s="901"/>
    </row>
    <row r="1148" spans="1:9" ht="18.75" hidden="1" x14ac:dyDescent="0.3">
      <c r="A1148" s="752"/>
      <c r="B1148" s="752"/>
      <c r="C1148" s="748" t="s">
        <v>1101</v>
      </c>
      <c r="D1148" s="773">
        <f t="shared" si="25"/>
        <v>0</v>
      </c>
      <c r="E1148" s="774"/>
      <c r="F1148" s="775"/>
      <c r="G1148" s="775"/>
      <c r="H1148" s="775"/>
      <c r="I1148" s="753"/>
    </row>
    <row r="1149" spans="1:9" ht="18.75" hidden="1" x14ac:dyDescent="0.3">
      <c r="A1149" s="752"/>
      <c r="B1149" s="752"/>
      <c r="C1149" s="748" t="s">
        <v>1102</v>
      </c>
      <c r="D1149" s="773">
        <f t="shared" si="25"/>
        <v>210000</v>
      </c>
      <c r="E1149" s="899"/>
      <c r="F1149" s="900"/>
      <c r="G1149" s="900"/>
      <c r="H1149" s="901"/>
    </row>
    <row r="1150" spans="1:9" ht="18.75" hidden="1" x14ac:dyDescent="0.3">
      <c r="A1150" s="752"/>
      <c r="B1150" s="752"/>
      <c r="C1150" s="748" t="s">
        <v>1103</v>
      </c>
      <c r="D1150" s="773">
        <f t="shared" si="25"/>
        <v>3000000</v>
      </c>
      <c r="E1150" s="774"/>
      <c r="F1150" s="775"/>
      <c r="G1150" s="775"/>
      <c r="H1150" s="775"/>
      <c r="I1150" s="753"/>
    </row>
    <row r="1151" spans="1:9" ht="18.75" hidden="1" x14ac:dyDescent="0.3">
      <c r="A1151" s="752"/>
      <c r="B1151" s="752"/>
      <c r="C1151" s="748" t="s">
        <v>1104</v>
      </c>
      <c r="D1151" s="773">
        <f t="shared" si="25"/>
        <v>540000</v>
      </c>
      <c r="E1151" s="896"/>
      <c r="F1151" s="897"/>
      <c r="G1151" s="897"/>
      <c r="H1151" s="898"/>
    </row>
    <row r="1152" spans="1:9" ht="18.75" hidden="1" x14ac:dyDescent="0.3">
      <c r="A1152" s="752"/>
      <c r="B1152" s="752"/>
      <c r="C1152" s="748" t="s">
        <v>1105</v>
      </c>
      <c r="D1152" s="773">
        <f t="shared" si="25"/>
        <v>840000</v>
      </c>
      <c r="E1152" s="893"/>
      <c r="F1152" s="894"/>
      <c r="G1152" s="894"/>
      <c r="H1152" s="895"/>
    </row>
    <row r="1153" spans="1:9" ht="18.75" hidden="1" x14ac:dyDescent="0.3">
      <c r="A1153" s="752"/>
      <c r="B1153" s="752"/>
      <c r="C1153" s="748" t="s">
        <v>1106</v>
      </c>
      <c r="D1153" s="773">
        <f t="shared" si="25"/>
        <v>0</v>
      </c>
      <c r="E1153" s="774"/>
      <c r="F1153" s="775"/>
      <c r="G1153" s="775"/>
      <c r="H1153" s="775"/>
      <c r="I1153" s="753"/>
    </row>
    <row r="1154" spans="1:9" ht="18.75" hidden="1" x14ac:dyDescent="0.3">
      <c r="A1154" s="752"/>
      <c r="B1154" s="752"/>
      <c r="C1154" s="748" t="s">
        <v>1107</v>
      </c>
      <c r="D1154" s="773">
        <f t="shared" si="25"/>
        <v>0</v>
      </c>
      <c r="E1154" s="774"/>
      <c r="F1154" s="775"/>
      <c r="G1154" s="775"/>
      <c r="H1154" s="775"/>
      <c r="I1154" s="753"/>
    </row>
    <row r="1155" spans="1:9" ht="18.75" hidden="1" x14ac:dyDescent="0.3">
      <c r="A1155" s="752"/>
      <c r="B1155" s="752"/>
      <c r="C1155" s="748" t="s">
        <v>1108</v>
      </c>
      <c r="D1155" s="773">
        <f t="shared" si="25"/>
        <v>525000</v>
      </c>
      <c r="E1155" s="896"/>
      <c r="F1155" s="897"/>
      <c r="G1155" s="897"/>
      <c r="H1155" s="898"/>
    </row>
    <row r="1156" spans="1:9" ht="18.75" hidden="1" x14ac:dyDescent="0.3">
      <c r="A1156" s="752"/>
      <c r="B1156" s="752"/>
      <c r="C1156" s="748" t="s">
        <v>1109</v>
      </c>
      <c r="D1156" s="773">
        <f t="shared" si="25"/>
        <v>732000</v>
      </c>
      <c r="E1156" s="893"/>
      <c r="F1156" s="894"/>
      <c r="G1156" s="894"/>
      <c r="H1156" s="895"/>
    </row>
    <row r="1157" spans="1:9" ht="18.75" hidden="1" x14ac:dyDescent="0.3">
      <c r="A1157" s="752"/>
      <c r="B1157" s="752"/>
      <c r="C1157" s="748" t="s">
        <v>1110</v>
      </c>
      <c r="D1157" s="773">
        <f t="shared" si="25"/>
        <v>0</v>
      </c>
      <c r="E1157" s="774"/>
      <c r="F1157" s="775"/>
      <c r="G1157" s="775"/>
      <c r="H1157" s="775"/>
      <c r="I1157" s="753"/>
    </row>
    <row r="1158" spans="1:9" ht="18.75" hidden="1" x14ac:dyDescent="0.3">
      <c r="A1158" s="752"/>
      <c r="B1158" s="752"/>
      <c r="C1158" s="748" t="s">
        <v>1111</v>
      </c>
      <c r="D1158" s="773">
        <f t="shared" si="25"/>
        <v>0</v>
      </c>
      <c r="E1158" s="774"/>
      <c r="F1158" s="775"/>
      <c r="G1158" s="775"/>
      <c r="H1158" s="775"/>
      <c r="I1158" s="753"/>
    </row>
    <row r="1159" spans="1:9" ht="18.75" hidden="1" x14ac:dyDescent="0.3">
      <c r="A1159" s="752"/>
      <c r="B1159" s="752"/>
      <c r="C1159" s="748" t="s">
        <v>1112</v>
      </c>
      <c r="D1159" s="773">
        <f t="shared" si="25"/>
        <v>60000</v>
      </c>
      <c r="E1159" s="896"/>
      <c r="F1159" s="897"/>
      <c r="G1159" s="897"/>
      <c r="H1159" s="898"/>
    </row>
    <row r="1160" spans="1:9" ht="18.75" hidden="1" x14ac:dyDescent="0.3">
      <c r="A1160" s="752"/>
      <c r="B1160" s="752"/>
      <c r="C1160" s="748" t="s">
        <v>1113</v>
      </c>
      <c r="D1160" s="773">
        <f t="shared" si="25"/>
        <v>440000</v>
      </c>
      <c r="E1160" s="774"/>
      <c r="F1160" s="775"/>
      <c r="G1160" s="775"/>
      <c r="H1160" s="892"/>
    </row>
    <row r="1161" spans="1:9" ht="18.75" hidden="1" x14ac:dyDescent="0.3">
      <c r="A1161" s="752"/>
      <c r="B1161" s="752"/>
      <c r="C1161" s="748" t="s">
        <v>1114</v>
      </c>
      <c r="D1161" s="773">
        <f t="shared" si="25"/>
        <v>1100000</v>
      </c>
      <c r="E1161" s="774"/>
      <c r="F1161" s="775"/>
      <c r="G1161" s="775"/>
      <c r="H1161" s="892"/>
    </row>
    <row r="1162" spans="1:9" ht="18.75" hidden="1" x14ac:dyDescent="0.3">
      <c r="A1162" s="752"/>
      <c r="B1162" s="752"/>
      <c r="C1162" s="748" t="s">
        <v>1115</v>
      </c>
      <c r="D1162" s="773">
        <f t="shared" si="25"/>
        <v>1150000</v>
      </c>
      <c r="E1162" s="774"/>
      <c r="F1162" s="775"/>
      <c r="G1162" s="775"/>
      <c r="H1162" s="892"/>
    </row>
    <row r="1163" spans="1:9" ht="18.75" hidden="1" x14ac:dyDescent="0.3">
      <c r="A1163" s="752"/>
      <c r="B1163" s="752"/>
      <c r="C1163" s="748" t="s">
        <v>1116</v>
      </c>
      <c r="D1163" s="773">
        <f t="shared" si="25"/>
        <v>75000</v>
      </c>
      <c r="E1163" s="774"/>
      <c r="F1163" s="775"/>
      <c r="G1163" s="775"/>
      <c r="H1163" s="892"/>
    </row>
    <row r="1164" spans="1:9" ht="18.75" hidden="1" x14ac:dyDescent="0.3">
      <c r="A1164" s="752"/>
      <c r="B1164" s="752"/>
      <c r="C1164" s="748" t="s">
        <v>1117</v>
      </c>
      <c r="D1164" s="773">
        <f t="shared" si="25"/>
        <v>940000</v>
      </c>
      <c r="E1164" s="774"/>
      <c r="F1164" s="775"/>
      <c r="G1164" s="775"/>
      <c r="H1164" s="892"/>
    </row>
    <row r="1165" spans="1:9" ht="18.75" hidden="1" x14ac:dyDescent="0.3">
      <c r="A1165" s="752"/>
      <c r="B1165" s="752"/>
      <c r="C1165" s="748" t="s">
        <v>1118</v>
      </c>
      <c r="D1165" s="773">
        <f t="shared" ref="D1165:D1196" si="26">D885+D813+D956+D1027</f>
        <v>1148000</v>
      </c>
      <c r="E1165" s="774"/>
      <c r="F1165" s="775"/>
      <c r="G1165" s="775"/>
      <c r="H1165" s="892"/>
    </row>
    <row r="1166" spans="1:9" ht="18.75" hidden="1" x14ac:dyDescent="0.3">
      <c r="A1166" s="752"/>
      <c r="B1166" s="752"/>
      <c r="C1166" s="748" t="s">
        <v>1119</v>
      </c>
      <c r="D1166" s="773">
        <f t="shared" si="26"/>
        <v>40000</v>
      </c>
      <c r="E1166" s="893"/>
      <c r="F1166" s="894"/>
      <c r="G1166" s="894"/>
      <c r="H1166" s="895"/>
    </row>
    <row r="1167" spans="1:9" ht="18.75" hidden="1" x14ac:dyDescent="0.3">
      <c r="A1167" s="752"/>
      <c r="B1167" s="752"/>
      <c r="C1167" s="748" t="s">
        <v>1120</v>
      </c>
      <c r="D1167" s="773">
        <f t="shared" si="26"/>
        <v>0</v>
      </c>
      <c r="E1167" s="774"/>
      <c r="F1167" s="775"/>
      <c r="G1167" s="775"/>
      <c r="H1167" s="775"/>
      <c r="I1167" s="753"/>
    </row>
    <row r="1168" spans="1:9" ht="18.75" hidden="1" x14ac:dyDescent="0.3">
      <c r="A1168" s="752"/>
      <c r="B1168" s="752"/>
      <c r="C1168" s="748" t="s">
        <v>1121</v>
      </c>
      <c r="D1168" s="773">
        <f t="shared" si="26"/>
        <v>0</v>
      </c>
      <c r="E1168" s="774"/>
      <c r="F1168" s="775"/>
      <c r="G1168" s="775"/>
      <c r="H1168" s="775"/>
      <c r="I1168" s="753"/>
    </row>
    <row r="1169" spans="1:9" ht="18.75" hidden="1" x14ac:dyDescent="0.3">
      <c r="A1169" s="752"/>
      <c r="B1169" s="752"/>
      <c r="C1169" s="748" t="s">
        <v>1122</v>
      </c>
      <c r="D1169" s="773">
        <f t="shared" si="26"/>
        <v>2203160</v>
      </c>
      <c r="E1169" s="896"/>
      <c r="F1169" s="897"/>
      <c r="G1169" s="897"/>
      <c r="H1169" s="898"/>
    </row>
    <row r="1170" spans="1:9" ht="18.75" hidden="1" x14ac:dyDescent="0.3">
      <c r="A1170" s="752"/>
      <c r="B1170" s="752"/>
      <c r="C1170" s="748" t="s">
        <v>1123</v>
      </c>
      <c r="D1170" s="773">
        <f t="shared" si="26"/>
        <v>100000</v>
      </c>
      <c r="E1170" s="774"/>
      <c r="F1170" s="775"/>
      <c r="G1170" s="775"/>
      <c r="H1170" s="892"/>
    </row>
    <row r="1171" spans="1:9" ht="18.75" hidden="1" x14ac:dyDescent="0.3">
      <c r="A1171" s="752"/>
      <c r="B1171" s="752"/>
      <c r="C1171" s="748" t="s">
        <v>1124</v>
      </c>
      <c r="D1171" s="773">
        <f t="shared" si="26"/>
        <v>40000</v>
      </c>
      <c r="E1171" s="774"/>
      <c r="F1171" s="775"/>
      <c r="G1171" s="775"/>
      <c r="H1171" s="892"/>
    </row>
    <row r="1172" spans="1:9" ht="18.75" hidden="1" x14ac:dyDescent="0.3">
      <c r="A1172" s="752"/>
      <c r="B1172" s="752"/>
      <c r="C1172" s="748" t="s">
        <v>1125</v>
      </c>
      <c r="D1172" s="773">
        <f t="shared" si="26"/>
        <v>500000</v>
      </c>
      <c r="E1172" s="774"/>
      <c r="F1172" s="775"/>
      <c r="G1172" s="775"/>
      <c r="H1172" s="892"/>
    </row>
    <row r="1173" spans="1:9" ht="18.75" hidden="1" x14ac:dyDescent="0.3">
      <c r="A1173" s="752"/>
      <c r="B1173" s="752"/>
      <c r="C1173" s="748" t="s">
        <v>1126</v>
      </c>
      <c r="D1173" s="773">
        <f t="shared" si="26"/>
        <v>140000</v>
      </c>
      <c r="E1173" s="774"/>
      <c r="F1173" s="775"/>
      <c r="G1173" s="775"/>
      <c r="H1173" s="892"/>
    </row>
    <row r="1174" spans="1:9" ht="18.75" hidden="1" x14ac:dyDescent="0.3">
      <c r="A1174" s="752"/>
      <c r="B1174" s="752"/>
      <c r="C1174" s="748" t="s">
        <v>1127</v>
      </c>
      <c r="D1174" s="773">
        <f t="shared" si="26"/>
        <v>80000</v>
      </c>
      <c r="E1174" s="893"/>
      <c r="F1174" s="894"/>
      <c r="G1174" s="894"/>
      <c r="H1174" s="895"/>
    </row>
    <row r="1175" spans="1:9" ht="18.75" hidden="1" x14ac:dyDescent="0.3">
      <c r="A1175" s="752"/>
      <c r="B1175" s="752"/>
      <c r="C1175" s="748" t="s">
        <v>1128</v>
      </c>
      <c r="D1175" s="773">
        <f t="shared" si="26"/>
        <v>0</v>
      </c>
      <c r="E1175" s="774"/>
      <c r="F1175" s="775"/>
      <c r="G1175" s="775"/>
      <c r="H1175" s="775"/>
      <c r="I1175" s="753"/>
    </row>
    <row r="1176" spans="1:9" ht="18.75" hidden="1" x14ac:dyDescent="0.3">
      <c r="A1176" s="752"/>
      <c r="B1176" s="752"/>
      <c r="C1176" s="748" t="s">
        <v>1129</v>
      </c>
      <c r="D1176" s="773">
        <f t="shared" si="26"/>
        <v>0</v>
      </c>
      <c r="E1176" s="774"/>
      <c r="F1176" s="775"/>
      <c r="G1176" s="775"/>
      <c r="H1176" s="775"/>
      <c r="I1176" s="753"/>
    </row>
    <row r="1177" spans="1:9" ht="18.75" hidden="1" x14ac:dyDescent="0.3">
      <c r="A1177" s="752"/>
      <c r="B1177" s="752"/>
      <c r="C1177" s="748" t="s">
        <v>1130</v>
      </c>
      <c r="D1177" s="773">
        <f t="shared" si="26"/>
        <v>300000</v>
      </c>
      <c r="E1177" s="896"/>
      <c r="F1177" s="897"/>
      <c r="G1177" s="897"/>
      <c r="H1177" s="898"/>
    </row>
    <row r="1178" spans="1:9" ht="18.75" hidden="1" x14ac:dyDescent="0.3">
      <c r="A1178" s="752"/>
      <c r="B1178" s="752"/>
      <c r="C1178" s="748" t="s">
        <v>1131</v>
      </c>
      <c r="D1178" s="773">
        <f t="shared" si="26"/>
        <v>0</v>
      </c>
      <c r="E1178" s="774"/>
      <c r="F1178" s="775"/>
      <c r="G1178" s="775"/>
      <c r="H1178" s="892"/>
    </row>
    <row r="1179" spans="1:9" ht="18.75" hidden="1" x14ac:dyDescent="0.3">
      <c r="A1179" s="752"/>
      <c r="B1179" s="752"/>
      <c r="C1179" s="748" t="s">
        <v>1132</v>
      </c>
      <c r="D1179" s="773">
        <f t="shared" si="26"/>
        <v>1164000</v>
      </c>
      <c r="E1179" s="774"/>
      <c r="F1179" s="775"/>
      <c r="G1179" s="775"/>
      <c r="H1179" s="892"/>
    </row>
    <row r="1180" spans="1:9" ht="18.75" hidden="1" x14ac:dyDescent="0.3">
      <c r="A1180" s="752"/>
      <c r="B1180" s="752"/>
      <c r="C1180" s="748" t="s">
        <v>1133</v>
      </c>
      <c r="D1180" s="773">
        <f t="shared" si="26"/>
        <v>60000</v>
      </c>
      <c r="E1180" s="774"/>
      <c r="F1180" s="775"/>
      <c r="G1180" s="775"/>
      <c r="H1180" s="892"/>
    </row>
    <row r="1181" spans="1:9" ht="18.75" hidden="1" x14ac:dyDescent="0.3">
      <c r="A1181" s="752"/>
      <c r="B1181" s="752"/>
      <c r="C1181" s="748" t="s">
        <v>1134</v>
      </c>
      <c r="D1181" s="773">
        <f t="shared" si="26"/>
        <v>14828040</v>
      </c>
      <c r="E1181" s="774"/>
      <c r="F1181" s="775"/>
      <c r="G1181" s="775"/>
      <c r="H1181" s="892"/>
    </row>
    <row r="1182" spans="1:9" ht="18.75" hidden="1" x14ac:dyDescent="0.3">
      <c r="A1182" s="752"/>
      <c r="B1182" s="752"/>
      <c r="C1182" s="748" t="s">
        <v>1135</v>
      </c>
      <c r="D1182" s="773">
        <f t="shared" si="26"/>
        <v>650000</v>
      </c>
      <c r="E1182" s="774"/>
      <c r="F1182" s="775"/>
      <c r="G1182" s="775"/>
      <c r="H1182" s="892"/>
    </row>
    <row r="1183" spans="1:9" ht="18.75" hidden="1" x14ac:dyDescent="0.3">
      <c r="A1183" s="752"/>
      <c r="B1183" s="752"/>
      <c r="C1183" s="748" t="s">
        <v>1137</v>
      </c>
      <c r="D1183" s="773">
        <f t="shared" si="26"/>
        <v>50000</v>
      </c>
      <c r="E1183" s="893"/>
      <c r="F1183" s="894"/>
      <c r="G1183" s="894"/>
      <c r="H1183" s="895"/>
    </row>
    <row r="1184" spans="1:9" ht="18.75" hidden="1" x14ac:dyDescent="0.3">
      <c r="A1184" s="752"/>
      <c r="B1184" s="752"/>
      <c r="C1184" s="748" t="s">
        <v>1139</v>
      </c>
      <c r="D1184" s="773">
        <f t="shared" si="26"/>
        <v>0</v>
      </c>
      <c r="E1184" s="774"/>
      <c r="F1184" s="775"/>
      <c r="G1184" s="775"/>
      <c r="H1184" s="775"/>
      <c r="I1184" s="753"/>
    </row>
    <row r="1185" spans="1:9" ht="18.75" hidden="1" x14ac:dyDescent="0.3">
      <c r="A1185" s="752"/>
      <c r="B1185" s="752"/>
      <c r="C1185" s="748" t="s">
        <v>1141</v>
      </c>
      <c r="D1185" s="773">
        <f t="shared" si="26"/>
        <v>0</v>
      </c>
      <c r="E1185" s="774"/>
      <c r="F1185" s="775"/>
      <c r="G1185" s="775"/>
      <c r="H1185" s="775"/>
      <c r="I1185" s="753"/>
    </row>
    <row r="1186" spans="1:9" ht="18.75" hidden="1" x14ac:dyDescent="0.3">
      <c r="A1186" s="752"/>
      <c r="B1186" s="752"/>
      <c r="C1186" s="748" t="s">
        <v>1143</v>
      </c>
      <c r="D1186" s="773">
        <f>D906+D834+F977+D1048</f>
        <v>3170400</v>
      </c>
      <c r="E1186" s="896"/>
      <c r="F1186" s="897"/>
      <c r="G1186" s="897"/>
      <c r="H1186" s="898"/>
    </row>
    <row r="1187" spans="1:9" ht="18.75" hidden="1" x14ac:dyDescent="0.3">
      <c r="A1187" s="752"/>
      <c r="B1187" s="752"/>
      <c r="C1187" s="748" t="s">
        <v>1145</v>
      </c>
      <c r="D1187" s="773">
        <f t="shared" si="26"/>
        <v>750000</v>
      </c>
      <c r="E1187" s="893"/>
      <c r="F1187" s="894"/>
      <c r="G1187" s="894"/>
      <c r="H1187" s="895"/>
    </row>
    <row r="1188" spans="1:9" ht="18.75" hidden="1" x14ac:dyDescent="0.3">
      <c r="A1188" s="752"/>
      <c r="B1188" s="752"/>
      <c r="C1188" s="748" t="s">
        <v>1147</v>
      </c>
      <c r="D1188" s="773">
        <f t="shared" si="26"/>
        <v>0</v>
      </c>
      <c r="E1188" s="774"/>
      <c r="F1188" s="775"/>
      <c r="G1188" s="775"/>
      <c r="H1188" s="775"/>
      <c r="I1188" s="753"/>
    </row>
    <row r="1189" spans="1:9" ht="18.75" hidden="1" x14ac:dyDescent="0.3">
      <c r="A1189" s="752"/>
      <c r="B1189" s="752"/>
      <c r="C1189" s="748" t="s">
        <v>1149</v>
      </c>
      <c r="D1189" s="773">
        <f t="shared" si="26"/>
        <v>0</v>
      </c>
      <c r="E1189" s="774"/>
      <c r="F1189" s="775"/>
      <c r="G1189" s="775"/>
      <c r="H1189" s="775"/>
      <c r="I1189" s="753"/>
    </row>
    <row r="1190" spans="1:9" ht="18.75" hidden="1" x14ac:dyDescent="0.3">
      <c r="A1190" s="752"/>
      <c r="B1190" s="752"/>
      <c r="C1190" s="748" t="s">
        <v>1151</v>
      </c>
      <c r="D1190" s="773">
        <f t="shared" si="26"/>
        <v>0</v>
      </c>
      <c r="E1190" s="774"/>
      <c r="F1190" s="775"/>
      <c r="G1190" s="775"/>
      <c r="H1190" s="775"/>
      <c r="I1190" s="753"/>
    </row>
    <row r="1191" spans="1:9" ht="18.75" hidden="1" x14ac:dyDescent="0.3">
      <c r="A1191" s="752"/>
      <c r="B1191" s="752"/>
      <c r="C1191" s="748" t="s">
        <v>1153</v>
      </c>
      <c r="D1191" s="773">
        <f t="shared" si="26"/>
        <v>15000</v>
      </c>
      <c r="E1191" s="774"/>
      <c r="F1191" s="775"/>
      <c r="G1191" s="775"/>
      <c r="H1191" s="775"/>
      <c r="I1191" s="753"/>
    </row>
    <row r="1192" spans="1:9" ht="18.75" hidden="1" x14ac:dyDescent="0.3">
      <c r="A1192" s="752"/>
      <c r="B1192" s="752"/>
      <c r="C1192" s="748" t="s">
        <v>1155</v>
      </c>
      <c r="D1192" s="773">
        <f t="shared" si="26"/>
        <v>2190000</v>
      </c>
      <c r="E1192" s="896"/>
      <c r="F1192" s="897"/>
      <c r="G1192" s="897"/>
      <c r="H1192" s="898"/>
      <c r="I1192" s="753"/>
    </row>
    <row r="1193" spans="1:9" ht="18.75" hidden="1" x14ac:dyDescent="0.3">
      <c r="A1193" s="752"/>
      <c r="B1193" s="752"/>
      <c r="C1193" s="748" t="s">
        <v>1157</v>
      </c>
      <c r="D1193" s="773">
        <f t="shared" si="26"/>
        <v>1040000</v>
      </c>
      <c r="E1193" s="774"/>
      <c r="F1193" s="775"/>
      <c r="G1193" s="775"/>
      <c r="H1193" s="892"/>
      <c r="I1193" s="753"/>
    </row>
    <row r="1194" spans="1:9" ht="18.75" hidden="1" x14ac:dyDescent="0.3">
      <c r="A1194" s="752"/>
      <c r="B1194" s="752"/>
      <c r="C1194" s="748" t="s">
        <v>1159</v>
      </c>
      <c r="D1194" s="773">
        <f t="shared" si="26"/>
        <v>1290000</v>
      </c>
      <c r="E1194" s="774"/>
      <c r="F1194" s="775"/>
      <c r="G1194" s="775"/>
      <c r="H1194" s="892"/>
      <c r="I1194" s="753"/>
    </row>
    <row r="1195" spans="1:9" ht="18.75" hidden="1" x14ac:dyDescent="0.3">
      <c r="A1195" s="752"/>
      <c r="B1195" s="752"/>
      <c r="C1195" s="748" t="s">
        <v>1161</v>
      </c>
      <c r="D1195" s="773">
        <f t="shared" si="26"/>
        <v>1000000</v>
      </c>
      <c r="E1195" s="774"/>
      <c r="F1195" s="775"/>
      <c r="G1195" s="775"/>
      <c r="H1195" s="892"/>
      <c r="I1195" s="753"/>
    </row>
    <row r="1196" spans="1:9" ht="18.75" hidden="1" x14ac:dyDescent="0.3">
      <c r="A1196" s="752"/>
      <c r="B1196" s="752"/>
      <c r="C1196" s="748" t="s">
        <v>1163</v>
      </c>
      <c r="D1196" s="773">
        <f t="shared" si="26"/>
        <v>300000</v>
      </c>
      <c r="E1196" s="774"/>
      <c r="F1196" s="775"/>
      <c r="G1196" s="775"/>
      <c r="H1196" s="892"/>
      <c r="I1196" s="753"/>
    </row>
    <row r="1197" spans="1:9" ht="18.75" hidden="1" x14ac:dyDescent="0.3">
      <c r="A1197" s="752"/>
      <c r="B1197" s="752"/>
      <c r="C1197" s="748" t="s">
        <v>1165</v>
      </c>
      <c r="D1197" s="773">
        <f>D917+D845+D988+D1059</f>
        <v>579000</v>
      </c>
      <c r="E1197" s="893"/>
      <c r="F1197" s="894"/>
      <c r="G1197" s="894"/>
      <c r="H1197" s="895"/>
      <c r="I1197" s="753"/>
    </row>
    <row r="1198" spans="1:9" hidden="1" x14ac:dyDescent="0.25">
      <c r="A1198" s="752"/>
      <c r="B1198" s="752"/>
      <c r="C1198" s="748" t="s">
        <v>1167</v>
      </c>
      <c r="D1198" s="776">
        <f>D918+D846+D989+D1060</f>
        <v>0</v>
      </c>
      <c r="E1198" s="774"/>
      <c r="F1198" s="775"/>
      <c r="G1198" s="775"/>
      <c r="H1198" s="775"/>
      <c r="I1198" s="753"/>
    </row>
    <row r="1199" spans="1:9" x14ac:dyDescent="0.25">
      <c r="I1199" s="746">
        <v>1</v>
      </c>
    </row>
    <row r="1200" spans="1:9" ht="18.75" x14ac:dyDescent="0.3">
      <c r="D1200" s="553"/>
      <c r="E1200" s="554"/>
      <c r="F1200" s="555"/>
      <c r="H1200" s="777"/>
      <c r="I1200" s="746">
        <v>1</v>
      </c>
    </row>
    <row r="1201" spans="1:9" ht="28.15" customHeight="1" x14ac:dyDescent="0.3">
      <c r="A1201" s="1125" t="s">
        <v>1401</v>
      </c>
      <c r="B1201" s="1125"/>
      <c r="C1201" s="233"/>
      <c r="D1201" s="234"/>
      <c r="E1201" s="71"/>
      <c r="F1201" s="1147"/>
      <c r="G1201" s="1147"/>
      <c r="I1201" s="746">
        <v>1</v>
      </c>
    </row>
    <row r="1202" spans="1:9" ht="21" customHeight="1" x14ac:dyDescent="0.3">
      <c r="A1202" s="1170" t="s">
        <v>1403</v>
      </c>
      <c r="B1202" s="1170"/>
      <c r="C1202" s="223"/>
      <c r="D1202" s="223"/>
      <c r="E1202" s="232" t="s">
        <v>1192</v>
      </c>
      <c r="I1202" s="247">
        <v>1</v>
      </c>
    </row>
    <row r="1203" spans="1:9" x14ac:dyDescent="0.25">
      <c r="I1203" s="247">
        <v>1</v>
      </c>
    </row>
  </sheetData>
  <autoFilter ref="A1:I1203">
    <filterColumn colId="8">
      <customFilters and="1">
        <customFilter operator="greaterThan" val="0"/>
      </customFilters>
    </filterColumn>
  </autoFilter>
  <mergeCells count="951">
    <mergeCell ref="E921:E923"/>
    <mergeCell ref="F921:F923"/>
    <mergeCell ref="E285:H285"/>
    <mergeCell ref="E919:F919"/>
    <mergeCell ref="G919:H919"/>
    <mergeCell ref="E704:H704"/>
    <mergeCell ref="E427:H427"/>
    <mergeCell ref="E437:H437"/>
    <mergeCell ref="E438:H438"/>
    <mergeCell ref="E564:F566"/>
    <mergeCell ref="G564:H566"/>
    <mergeCell ref="E270:H270"/>
    <mergeCell ref="G7:H7"/>
    <mergeCell ref="E562:H562"/>
    <mergeCell ref="G148:H148"/>
    <mergeCell ref="G149:H149"/>
    <mergeCell ref="G150:H150"/>
    <mergeCell ref="G151:H151"/>
    <mergeCell ref="G152:H152"/>
    <mergeCell ref="G153:H153"/>
    <mergeCell ref="G154:H154"/>
    <mergeCell ref="A2:D2"/>
    <mergeCell ref="E4:H4"/>
    <mergeCell ref="E5:H5"/>
    <mergeCell ref="A6:D6"/>
    <mergeCell ref="A145:A147"/>
    <mergeCell ref="B145:B147"/>
    <mergeCell ref="G145:H145"/>
    <mergeCell ref="E146:H146"/>
    <mergeCell ref="G147:H147"/>
    <mergeCell ref="A74:A77"/>
    <mergeCell ref="G155:H155"/>
    <mergeCell ref="G156:H156"/>
    <mergeCell ref="G157:H157"/>
    <mergeCell ref="B74:B77"/>
    <mergeCell ref="C74:C77"/>
    <mergeCell ref="E74:H77"/>
    <mergeCell ref="E78:H78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A283:A286"/>
    <mergeCell ref="B283:B286"/>
    <mergeCell ref="C283:C286"/>
    <mergeCell ref="E283:F283"/>
    <mergeCell ref="G283:H283"/>
    <mergeCell ref="G214:H214"/>
    <mergeCell ref="G215:H215"/>
    <mergeCell ref="E230:H230"/>
    <mergeCell ref="A423:A425"/>
    <mergeCell ref="B423:B425"/>
    <mergeCell ref="C423:C425"/>
    <mergeCell ref="E423:H425"/>
    <mergeCell ref="E426:H426"/>
    <mergeCell ref="A354:A355"/>
    <mergeCell ref="B354:B355"/>
    <mergeCell ref="C354:C355"/>
    <mergeCell ref="D354:D355"/>
    <mergeCell ref="E850:H852"/>
    <mergeCell ref="E428:H428"/>
    <mergeCell ref="E429:H429"/>
    <mergeCell ref="E430:H430"/>
    <mergeCell ref="E431:H431"/>
    <mergeCell ref="E432:H432"/>
    <mergeCell ref="E433:H433"/>
    <mergeCell ref="E434:H434"/>
    <mergeCell ref="E435:H435"/>
    <mergeCell ref="E436:H436"/>
    <mergeCell ref="E439:H439"/>
    <mergeCell ref="E440:H440"/>
    <mergeCell ref="E441:H441"/>
    <mergeCell ref="E442:H442"/>
    <mergeCell ref="E443:H443"/>
    <mergeCell ref="E444:H444"/>
    <mergeCell ref="E445:H445"/>
    <mergeCell ref="E446:H446"/>
    <mergeCell ref="E447:H447"/>
    <mergeCell ref="E448:H448"/>
    <mergeCell ref="E449:H449"/>
    <mergeCell ref="E450:H450"/>
    <mergeCell ref="E451:H451"/>
    <mergeCell ref="E452:H452"/>
    <mergeCell ref="E453:H453"/>
    <mergeCell ref="E454:H454"/>
    <mergeCell ref="E455:H455"/>
    <mergeCell ref="E456:H456"/>
    <mergeCell ref="E457:H457"/>
    <mergeCell ref="E458:H458"/>
    <mergeCell ref="E459:H459"/>
    <mergeCell ref="E460:H460"/>
    <mergeCell ref="E461:H461"/>
    <mergeCell ref="E462:H462"/>
    <mergeCell ref="E463:H463"/>
    <mergeCell ref="E464:H464"/>
    <mergeCell ref="E465:H465"/>
    <mergeCell ref="E466:H466"/>
    <mergeCell ref="E467:H467"/>
    <mergeCell ref="E468:H468"/>
    <mergeCell ref="E469:H469"/>
    <mergeCell ref="E470:H470"/>
    <mergeCell ref="E471:H471"/>
    <mergeCell ref="E472:H472"/>
    <mergeCell ref="E473:H473"/>
    <mergeCell ref="E474:H474"/>
    <mergeCell ref="E486:H486"/>
    <mergeCell ref="E475:H475"/>
    <mergeCell ref="E476:H476"/>
    <mergeCell ref="E477:H477"/>
    <mergeCell ref="E478:H478"/>
    <mergeCell ref="E479:H479"/>
    <mergeCell ref="E480:H480"/>
    <mergeCell ref="A563:A566"/>
    <mergeCell ref="B563:B566"/>
    <mergeCell ref="C563:C566"/>
    <mergeCell ref="E501:H501"/>
    <mergeCell ref="E502:H502"/>
    <mergeCell ref="E481:H481"/>
    <mergeCell ref="E482:H482"/>
    <mergeCell ref="E483:H483"/>
    <mergeCell ref="E484:H484"/>
    <mergeCell ref="E485:H485"/>
    <mergeCell ref="E497:H497"/>
    <mergeCell ref="E487:H487"/>
    <mergeCell ref="E488:H488"/>
    <mergeCell ref="E489:H489"/>
    <mergeCell ref="E490:H490"/>
    <mergeCell ref="E491:H491"/>
    <mergeCell ref="E495:H495"/>
    <mergeCell ref="E588:F588"/>
    <mergeCell ref="E492:H494"/>
    <mergeCell ref="E577:F577"/>
    <mergeCell ref="E578:F578"/>
    <mergeCell ref="G574:H574"/>
    <mergeCell ref="G575:H575"/>
    <mergeCell ref="E567:F567"/>
    <mergeCell ref="E568:F568"/>
    <mergeCell ref="E569:F569"/>
    <mergeCell ref="E570:F570"/>
    <mergeCell ref="E597:F597"/>
    <mergeCell ref="E589:F589"/>
    <mergeCell ref="E590:F590"/>
    <mergeCell ref="G588:H588"/>
    <mergeCell ref="G589:H589"/>
    <mergeCell ref="E579:F579"/>
    <mergeCell ref="E580:F580"/>
    <mergeCell ref="E581:F581"/>
    <mergeCell ref="E582:F582"/>
    <mergeCell ref="E587:F587"/>
    <mergeCell ref="E591:F591"/>
    <mergeCell ref="E592:F592"/>
    <mergeCell ref="E593:F593"/>
    <mergeCell ref="E594:F594"/>
    <mergeCell ref="E595:F595"/>
    <mergeCell ref="E596:F596"/>
    <mergeCell ref="E610:F610"/>
    <mergeCell ref="G603:H603"/>
    <mergeCell ref="G604:H604"/>
    <mergeCell ref="G605:H605"/>
    <mergeCell ref="E611:F611"/>
    <mergeCell ref="E601:F601"/>
    <mergeCell ref="E602:F602"/>
    <mergeCell ref="G602:H602"/>
    <mergeCell ref="E617:F617"/>
    <mergeCell ref="E618:F618"/>
    <mergeCell ref="E624:F624"/>
    <mergeCell ref="G617:H617"/>
    <mergeCell ref="G618:H618"/>
    <mergeCell ref="G619:H619"/>
    <mergeCell ref="E627:F627"/>
    <mergeCell ref="E628:F628"/>
    <mergeCell ref="E629:F629"/>
    <mergeCell ref="E630:F630"/>
    <mergeCell ref="E625:F625"/>
    <mergeCell ref="E626:F626"/>
    <mergeCell ref="A776:D776"/>
    <mergeCell ref="A848:A852"/>
    <mergeCell ref="B848:B852"/>
    <mergeCell ref="C848:C852"/>
    <mergeCell ref="E848:H848"/>
    <mergeCell ref="E849:H849"/>
    <mergeCell ref="G847:H847"/>
    <mergeCell ref="E781:F781"/>
    <mergeCell ref="G781:H781"/>
    <mergeCell ref="G778:H778"/>
    <mergeCell ref="E853:F853"/>
    <mergeCell ref="G853:H853"/>
    <mergeCell ref="E854:F854"/>
    <mergeCell ref="G854:H854"/>
    <mergeCell ref="E855:F855"/>
    <mergeCell ref="G855:H855"/>
    <mergeCell ref="E856:F856"/>
    <mergeCell ref="G856:H856"/>
    <mergeCell ref="E857:F857"/>
    <mergeCell ref="G857:H857"/>
    <mergeCell ref="E858:F858"/>
    <mergeCell ref="G858:H858"/>
    <mergeCell ref="E859:F859"/>
    <mergeCell ref="G859:H859"/>
    <mergeCell ref="E860:F860"/>
    <mergeCell ref="G860:H860"/>
    <mergeCell ref="E861:F861"/>
    <mergeCell ref="G861:H861"/>
    <mergeCell ref="E862:F862"/>
    <mergeCell ref="G862:H862"/>
    <mergeCell ref="E863:F863"/>
    <mergeCell ref="G863:H863"/>
    <mergeCell ref="E864:F864"/>
    <mergeCell ref="G864:H864"/>
    <mergeCell ref="E865:F865"/>
    <mergeCell ref="G865:H865"/>
    <mergeCell ref="E866:F866"/>
    <mergeCell ref="G866:H866"/>
    <mergeCell ref="E867:F867"/>
    <mergeCell ref="G867:H867"/>
    <mergeCell ref="E868:F868"/>
    <mergeCell ref="G868:H868"/>
    <mergeCell ref="E869:F869"/>
    <mergeCell ref="G869:H869"/>
    <mergeCell ref="E870:F870"/>
    <mergeCell ref="G870:H870"/>
    <mergeCell ref="E871:F871"/>
    <mergeCell ref="G871:H871"/>
    <mergeCell ref="E872:F872"/>
    <mergeCell ref="G872:H872"/>
    <mergeCell ref="E873:F873"/>
    <mergeCell ref="G873:H873"/>
    <mergeCell ref="E874:F874"/>
    <mergeCell ref="G874:H874"/>
    <mergeCell ref="E875:F875"/>
    <mergeCell ref="G875:H875"/>
    <mergeCell ref="E876:F876"/>
    <mergeCell ref="G876:H876"/>
    <mergeCell ref="E877:F877"/>
    <mergeCell ref="G877:H877"/>
    <mergeCell ref="E878:F878"/>
    <mergeCell ref="G878:H878"/>
    <mergeCell ref="E879:F879"/>
    <mergeCell ref="G879:H879"/>
    <mergeCell ref="E880:F880"/>
    <mergeCell ref="G880:H880"/>
    <mergeCell ref="E881:F881"/>
    <mergeCell ref="G881:H881"/>
    <mergeCell ref="E882:F882"/>
    <mergeCell ref="G882:H882"/>
    <mergeCell ref="E883:F883"/>
    <mergeCell ref="G883:H883"/>
    <mergeCell ref="E884:F884"/>
    <mergeCell ref="G884:H884"/>
    <mergeCell ref="E885:F885"/>
    <mergeCell ref="G885:H885"/>
    <mergeCell ref="E886:F886"/>
    <mergeCell ref="G886:H886"/>
    <mergeCell ref="E887:F887"/>
    <mergeCell ref="G887:H887"/>
    <mergeCell ref="E888:F888"/>
    <mergeCell ref="G888:H888"/>
    <mergeCell ref="E889:F889"/>
    <mergeCell ref="G889:H889"/>
    <mergeCell ref="E890:F890"/>
    <mergeCell ref="G890:H890"/>
    <mergeCell ref="E891:F891"/>
    <mergeCell ref="G891:H891"/>
    <mergeCell ref="E892:F892"/>
    <mergeCell ref="G892:H892"/>
    <mergeCell ref="E893:F893"/>
    <mergeCell ref="G893:H893"/>
    <mergeCell ref="E894:F894"/>
    <mergeCell ref="G894:H894"/>
    <mergeCell ref="E895:F895"/>
    <mergeCell ref="G895:H895"/>
    <mergeCell ref="E896:F896"/>
    <mergeCell ref="G896:H896"/>
    <mergeCell ref="E897:F897"/>
    <mergeCell ref="G897:H897"/>
    <mergeCell ref="E898:F898"/>
    <mergeCell ref="G898:H898"/>
    <mergeCell ref="E899:F899"/>
    <mergeCell ref="G899:H899"/>
    <mergeCell ref="E900:F900"/>
    <mergeCell ref="G900:H900"/>
    <mergeCell ref="E901:F901"/>
    <mergeCell ref="G901:H901"/>
    <mergeCell ref="E902:F902"/>
    <mergeCell ref="G902:H902"/>
    <mergeCell ref="E903:F903"/>
    <mergeCell ref="G903:H903"/>
    <mergeCell ref="E904:F904"/>
    <mergeCell ref="G904:H904"/>
    <mergeCell ref="E905:F905"/>
    <mergeCell ref="G905:H905"/>
    <mergeCell ref="E906:F906"/>
    <mergeCell ref="G906:H906"/>
    <mergeCell ref="E907:F907"/>
    <mergeCell ref="G907:H907"/>
    <mergeCell ref="E908:F908"/>
    <mergeCell ref="G908:H908"/>
    <mergeCell ref="E909:F909"/>
    <mergeCell ref="G909:H909"/>
    <mergeCell ref="E910:F910"/>
    <mergeCell ref="G910:H910"/>
    <mergeCell ref="E911:F911"/>
    <mergeCell ref="G911:H911"/>
    <mergeCell ref="E912:F912"/>
    <mergeCell ref="G912:H912"/>
    <mergeCell ref="E995:H995"/>
    <mergeCell ref="E996:H996"/>
    <mergeCell ref="E913:F913"/>
    <mergeCell ref="G913:H913"/>
    <mergeCell ref="E914:F914"/>
    <mergeCell ref="G914:H914"/>
    <mergeCell ref="E918:F918"/>
    <mergeCell ref="G918:H918"/>
    <mergeCell ref="E915:F915"/>
    <mergeCell ref="G915:H915"/>
    <mergeCell ref="E916:F916"/>
    <mergeCell ref="G916:H916"/>
    <mergeCell ref="E917:F917"/>
    <mergeCell ref="G917:H917"/>
    <mergeCell ref="A634:A637"/>
    <mergeCell ref="B634:B637"/>
    <mergeCell ref="C634:C637"/>
    <mergeCell ref="E634:H637"/>
    <mergeCell ref="E638:H638"/>
    <mergeCell ref="E641:H641"/>
    <mergeCell ref="E498:H498"/>
    <mergeCell ref="E499:H499"/>
    <mergeCell ref="E500:H500"/>
    <mergeCell ref="E639:H639"/>
    <mergeCell ref="E640:H640"/>
    <mergeCell ref="E507:H507"/>
    <mergeCell ref="E508:H508"/>
    <mergeCell ref="E509:H509"/>
    <mergeCell ref="E510:H510"/>
    <mergeCell ref="E511:H511"/>
    <mergeCell ref="E642:H642"/>
    <mergeCell ref="E643:H643"/>
    <mergeCell ref="E644:H644"/>
    <mergeCell ref="E645:H645"/>
    <mergeCell ref="E646:H646"/>
    <mergeCell ref="E647:H647"/>
    <mergeCell ref="E648:H648"/>
    <mergeCell ref="E649:H649"/>
    <mergeCell ref="E650:H650"/>
    <mergeCell ref="E651:H651"/>
    <mergeCell ref="E652:H652"/>
    <mergeCell ref="E653:H653"/>
    <mergeCell ref="E654:H654"/>
    <mergeCell ref="E655:H655"/>
    <mergeCell ref="E656:H656"/>
    <mergeCell ref="E657:H657"/>
    <mergeCell ref="E658:H658"/>
    <mergeCell ref="E659:H659"/>
    <mergeCell ref="E660:H660"/>
    <mergeCell ref="E661:H661"/>
    <mergeCell ref="E662:H662"/>
    <mergeCell ref="E663:H663"/>
    <mergeCell ref="E664:H664"/>
    <mergeCell ref="E665:H665"/>
    <mergeCell ref="E666:H666"/>
    <mergeCell ref="E667:H667"/>
    <mergeCell ref="E668:H668"/>
    <mergeCell ref="E669:H669"/>
    <mergeCell ref="E670:H670"/>
    <mergeCell ref="E671:H671"/>
    <mergeCell ref="E672:H672"/>
    <mergeCell ref="E673:H673"/>
    <mergeCell ref="E674:H674"/>
    <mergeCell ref="E675:H675"/>
    <mergeCell ref="E676:H676"/>
    <mergeCell ref="E677:H677"/>
    <mergeCell ref="E678:H678"/>
    <mergeCell ref="E679:H679"/>
    <mergeCell ref="E680:H680"/>
    <mergeCell ref="E681:H681"/>
    <mergeCell ref="E682:H682"/>
    <mergeCell ref="E683:H683"/>
    <mergeCell ref="E684:H684"/>
    <mergeCell ref="E685:H685"/>
    <mergeCell ref="E686:H686"/>
    <mergeCell ref="E687:H687"/>
    <mergeCell ref="E688:H688"/>
    <mergeCell ref="E689:H689"/>
    <mergeCell ref="E690:H690"/>
    <mergeCell ref="E691:H691"/>
    <mergeCell ref="E692:H692"/>
    <mergeCell ref="E693:H693"/>
    <mergeCell ref="E694:H694"/>
    <mergeCell ref="E695:H695"/>
    <mergeCell ref="E696:H696"/>
    <mergeCell ref="E697:H697"/>
    <mergeCell ref="E698:H698"/>
    <mergeCell ref="E699:H699"/>
    <mergeCell ref="E700:H700"/>
    <mergeCell ref="E701:H701"/>
    <mergeCell ref="E702:H702"/>
    <mergeCell ref="E703:H703"/>
    <mergeCell ref="A492:A495"/>
    <mergeCell ref="B492:B495"/>
    <mergeCell ref="C492:C495"/>
    <mergeCell ref="E496:H496"/>
    <mergeCell ref="E503:H503"/>
    <mergeCell ref="E504:H504"/>
    <mergeCell ref="E505:H505"/>
    <mergeCell ref="E506:H506"/>
    <mergeCell ref="E512:H512"/>
    <mergeCell ref="E513:H513"/>
    <mergeCell ref="E514:H514"/>
    <mergeCell ref="E515:H515"/>
    <mergeCell ref="E516:H516"/>
    <mergeCell ref="E517:H517"/>
    <mergeCell ref="E518:H518"/>
    <mergeCell ref="E519:H519"/>
    <mergeCell ref="E520:H520"/>
    <mergeCell ref="E521:H521"/>
    <mergeCell ref="E522:H522"/>
    <mergeCell ref="E523:H523"/>
    <mergeCell ref="E524:H524"/>
    <mergeCell ref="E525:H525"/>
    <mergeCell ref="E526:H526"/>
    <mergeCell ref="E527:H527"/>
    <mergeCell ref="E528:H528"/>
    <mergeCell ref="E529:H529"/>
    <mergeCell ref="E541:H541"/>
    <mergeCell ref="E542:H542"/>
    <mergeCell ref="E543:H543"/>
    <mergeCell ref="E544:H544"/>
    <mergeCell ref="E530:H530"/>
    <mergeCell ref="E531:H531"/>
    <mergeCell ref="E532:H532"/>
    <mergeCell ref="E533:H533"/>
    <mergeCell ref="E534:H534"/>
    <mergeCell ref="E535:H535"/>
    <mergeCell ref="E545:H545"/>
    <mergeCell ref="E546:H546"/>
    <mergeCell ref="E554:H554"/>
    <mergeCell ref="E555:H555"/>
    <mergeCell ref="E536:H536"/>
    <mergeCell ref="E537:H537"/>
    <mergeCell ref="E538:H538"/>
    <mergeCell ref="E539:H539"/>
    <mergeCell ref="E540:H540"/>
    <mergeCell ref="E552:H552"/>
    <mergeCell ref="A777:A780"/>
    <mergeCell ref="B777:B780"/>
    <mergeCell ref="C777:C780"/>
    <mergeCell ref="E780:F780"/>
    <mergeCell ref="G780:H780"/>
    <mergeCell ref="E778:F778"/>
    <mergeCell ref="E777:H777"/>
    <mergeCell ref="E779:H779"/>
    <mergeCell ref="E847:F847"/>
    <mergeCell ref="E790:F790"/>
    <mergeCell ref="G790:H790"/>
    <mergeCell ref="E791:F791"/>
    <mergeCell ref="G791:H791"/>
    <mergeCell ref="E798:F798"/>
    <mergeCell ref="E795:F795"/>
    <mergeCell ref="G795:H795"/>
    <mergeCell ref="E796:F796"/>
    <mergeCell ref="G796:H796"/>
    <mergeCell ref="E782:F782"/>
    <mergeCell ref="G782:H782"/>
    <mergeCell ref="E783:F783"/>
    <mergeCell ref="G783:H783"/>
    <mergeCell ref="G785:H785"/>
    <mergeCell ref="E786:F786"/>
    <mergeCell ref="G786:H786"/>
    <mergeCell ref="E785:F785"/>
    <mergeCell ref="E787:F787"/>
    <mergeCell ref="G787:H787"/>
    <mergeCell ref="E817:F817"/>
    <mergeCell ref="G817:H817"/>
    <mergeCell ref="E820:F820"/>
    <mergeCell ref="E811:F811"/>
    <mergeCell ref="G811:H811"/>
    <mergeCell ref="E800:F800"/>
    <mergeCell ref="G800:H800"/>
    <mergeCell ref="E801:F801"/>
    <mergeCell ref="E829:F829"/>
    <mergeCell ref="G829:H829"/>
    <mergeCell ref="E822:F822"/>
    <mergeCell ref="G822:H822"/>
    <mergeCell ref="E823:F823"/>
    <mergeCell ref="G823:H823"/>
    <mergeCell ref="E824:F824"/>
    <mergeCell ref="G824:H824"/>
    <mergeCell ref="G828:H828"/>
    <mergeCell ref="E826:F826"/>
    <mergeCell ref="A920:A923"/>
    <mergeCell ref="B920:B923"/>
    <mergeCell ref="C920:C923"/>
    <mergeCell ref="E836:F836"/>
    <mergeCell ref="E784:F784"/>
    <mergeCell ref="G784:H784"/>
    <mergeCell ref="E802:F802"/>
    <mergeCell ref="G802:H802"/>
    <mergeCell ref="G801:H801"/>
    <mergeCell ref="E788:F788"/>
    <mergeCell ref="G788:H788"/>
    <mergeCell ref="E789:F789"/>
    <mergeCell ref="G789:H789"/>
    <mergeCell ref="E792:F792"/>
    <mergeCell ref="G792:H792"/>
    <mergeCell ref="E793:F793"/>
    <mergeCell ref="G793:H793"/>
    <mergeCell ref="E794:F794"/>
    <mergeCell ref="G794:H794"/>
    <mergeCell ref="G798:H798"/>
    <mergeCell ref="E799:F799"/>
    <mergeCell ref="G799:H799"/>
    <mergeCell ref="E797:F797"/>
    <mergeCell ref="G797:H797"/>
    <mergeCell ref="E805:F805"/>
    <mergeCell ref="G805:H805"/>
    <mergeCell ref="G803:H803"/>
    <mergeCell ref="E804:F804"/>
    <mergeCell ref="G804:H804"/>
    <mergeCell ref="E803:F803"/>
    <mergeCell ref="E806:F806"/>
    <mergeCell ref="G806:H806"/>
    <mergeCell ref="E807:F807"/>
    <mergeCell ref="G807:H807"/>
    <mergeCell ref="E810:F810"/>
    <mergeCell ref="G810:H810"/>
    <mergeCell ref="E808:F808"/>
    <mergeCell ref="G808:H808"/>
    <mergeCell ref="E809:F809"/>
    <mergeCell ref="G809:H809"/>
    <mergeCell ref="E812:F812"/>
    <mergeCell ref="G812:H812"/>
    <mergeCell ref="E815:F815"/>
    <mergeCell ref="G815:H815"/>
    <mergeCell ref="E816:F816"/>
    <mergeCell ref="G816:H816"/>
    <mergeCell ref="E813:F813"/>
    <mergeCell ref="G813:H813"/>
    <mergeCell ref="E814:F814"/>
    <mergeCell ref="G814:H814"/>
    <mergeCell ref="G820:H820"/>
    <mergeCell ref="E821:F821"/>
    <mergeCell ref="G821:H821"/>
    <mergeCell ref="E818:F818"/>
    <mergeCell ref="G818:H818"/>
    <mergeCell ref="E819:F819"/>
    <mergeCell ref="G819:H819"/>
    <mergeCell ref="G826:H826"/>
    <mergeCell ref="E827:F827"/>
    <mergeCell ref="G827:H827"/>
    <mergeCell ref="E825:F825"/>
    <mergeCell ref="G825:H825"/>
    <mergeCell ref="E828:F828"/>
    <mergeCell ref="E830:F830"/>
    <mergeCell ref="G830:H830"/>
    <mergeCell ref="E833:F833"/>
    <mergeCell ref="G833:H833"/>
    <mergeCell ref="E834:F834"/>
    <mergeCell ref="G834:H834"/>
    <mergeCell ref="E831:F831"/>
    <mergeCell ref="G831:H831"/>
    <mergeCell ref="E832:F832"/>
    <mergeCell ref="G832:H832"/>
    <mergeCell ref="G841:H841"/>
    <mergeCell ref="E835:F835"/>
    <mergeCell ref="G835:H835"/>
    <mergeCell ref="E838:F838"/>
    <mergeCell ref="G838:H838"/>
    <mergeCell ref="G836:H836"/>
    <mergeCell ref="E837:F837"/>
    <mergeCell ref="G837:H837"/>
    <mergeCell ref="G842:H842"/>
    <mergeCell ref="E843:F843"/>
    <mergeCell ref="G843:H843"/>
    <mergeCell ref="E844:F844"/>
    <mergeCell ref="G844:H844"/>
    <mergeCell ref="E839:F839"/>
    <mergeCell ref="G839:H839"/>
    <mergeCell ref="E840:F840"/>
    <mergeCell ref="G840:H840"/>
    <mergeCell ref="E841:F841"/>
    <mergeCell ref="A705:A708"/>
    <mergeCell ref="B705:B708"/>
    <mergeCell ref="C705:C708"/>
    <mergeCell ref="E705:H708"/>
    <mergeCell ref="E775:H775"/>
    <mergeCell ref="E709:H709"/>
    <mergeCell ref="E710:H710"/>
    <mergeCell ref="E711:H711"/>
    <mergeCell ref="E712:H712"/>
    <mergeCell ref="E713:H713"/>
    <mergeCell ref="E714:H714"/>
    <mergeCell ref="E715:H715"/>
    <mergeCell ref="E716:H716"/>
    <mergeCell ref="E717:H717"/>
    <mergeCell ref="E718:H718"/>
    <mergeCell ref="E719:H719"/>
    <mergeCell ref="E720:H720"/>
    <mergeCell ref="E721:H721"/>
    <mergeCell ref="E722:H722"/>
    <mergeCell ref="E723:H723"/>
    <mergeCell ref="E724:H724"/>
    <mergeCell ref="E725:H725"/>
    <mergeCell ref="E726:H726"/>
    <mergeCell ref="E727:H727"/>
    <mergeCell ref="E728:H728"/>
    <mergeCell ref="E729:H729"/>
    <mergeCell ref="E730:H730"/>
    <mergeCell ref="E731:H731"/>
    <mergeCell ref="E732:H732"/>
    <mergeCell ref="E733:H733"/>
    <mergeCell ref="E734:H734"/>
    <mergeCell ref="E735:H735"/>
    <mergeCell ref="E736:H736"/>
    <mergeCell ref="E737:H737"/>
    <mergeCell ref="E738:H738"/>
    <mergeCell ref="E739:H739"/>
    <mergeCell ref="E740:H740"/>
    <mergeCell ref="E741:H741"/>
    <mergeCell ref="E742:H742"/>
    <mergeCell ref="E743:H743"/>
    <mergeCell ref="E744:H744"/>
    <mergeCell ref="E745:H745"/>
    <mergeCell ref="E746:H746"/>
    <mergeCell ref="E747:H747"/>
    <mergeCell ref="E748:H748"/>
    <mergeCell ref="E749:H749"/>
    <mergeCell ref="E750:H750"/>
    <mergeCell ref="E751:H751"/>
    <mergeCell ref="E752:H752"/>
    <mergeCell ref="E753:H753"/>
    <mergeCell ref="E754:H754"/>
    <mergeCell ref="E755:H755"/>
    <mergeCell ref="E756:H756"/>
    <mergeCell ref="E757:H757"/>
    <mergeCell ref="E758:H758"/>
    <mergeCell ref="E759:H759"/>
    <mergeCell ref="E760:H760"/>
    <mergeCell ref="E761:H761"/>
    <mergeCell ref="E762:H762"/>
    <mergeCell ref="E763:H763"/>
    <mergeCell ref="E764:H764"/>
    <mergeCell ref="E765:H765"/>
    <mergeCell ref="E766:H766"/>
    <mergeCell ref="E767:H767"/>
    <mergeCell ref="E768:H768"/>
    <mergeCell ref="E769:H769"/>
    <mergeCell ref="E770:H770"/>
    <mergeCell ref="E771:H771"/>
    <mergeCell ref="E772:H772"/>
    <mergeCell ref="E773:H773"/>
    <mergeCell ref="E774:H774"/>
    <mergeCell ref="A991:A994"/>
    <mergeCell ref="B991:B994"/>
    <mergeCell ref="C991:C994"/>
    <mergeCell ref="E991:H994"/>
    <mergeCell ref="E845:F845"/>
    <mergeCell ref="G845:H845"/>
    <mergeCell ref="E846:F846"/>
    <mergeCell ref="G846:H846"/>
    <mergeCell ref="E842:F842"/>
    <mergeCell ref="E997:H997"/>
    <mergeCell ref="E998:H998"/>
    <mergeCell ref="E999:H999"/>
    <mergeCell ref="E1000:H1000"/>
    <mergeCell ref="E1001:H1001"/>
    <mergeCell ref="E1002:H1002"/>
    <mergeCell ref="E1003:H1003"/>
    <mergeCell ref="E1004:H1004"/>
    <mergeCell ref="E1005:H1005"/>
    <mergeCell ref="E1006:H1006"/>
    <mergeCell ref="E1007:H1007"/>
    <mergeCell ref="E1008:H1008"/>
    <mergeCell ref="E1009:H1009"/>
    <mergeCell ref="E1010:H1010"/>
    <mergeCell ref="E1011:H1011"/>
    <mergeCell ref="E1012:H1012"/>
    <mergeCell ref="E1013:H1013"/>
    <mergeCell ref="E1014:H1014"/>
    <mergeCell ref="E1015:H1015"/>
    <mergeCell ref="E1016:H1016"/>
    <mergeCell ref="E1017:H1017"/>
    <mergeCell ref="E1018:H1018"/>
    <mergeCell ref="E1019:H1019"/>
    <mergeCell ref="E1020:H1020"/>
    <mergeCell ref="E1021:H1021"/>
    <mergeCell ref="E1022:H1022"/>
    <mergeCell ref="E1023:H1023"/>
    <mergeCell ref="E1024:H1024"/>
    <mergeCell ref="E1025:H1025"/>
    <mergeCell ref="E1026:H1026"/>
    <mergeCell ref="E1027:H1027"/>
    <mergeCell ref="E1028:H1028"/>
    <mergeCell ref="E1029:H1029"/>
    <mergeCell ref="E1030:H1030"/>
    <mergeCell ref="E1031:H1031"/>
    <mergeCell ref="E1042:H1042"/>
    <mergeCell ref="E1032:H1032"/>
    <mergeCell ref="E1033:H1033"/>
    <mergeCell ref="E1034:H1034"/>
    <mergeCell ref="E1035:H1035"/>
    <mergeCell ref="E1036:H1036"/>
    <mergeCell ref="E1037:H1037"/>
    <mergeCell ref="E1055:H1055"/>
    <mergeCell ref="E1044:H1044"/>
    <mergeCell ref="E1045:H1045"/>
    <mergeCell ref="E1046:H1046"/>
    <mergeCell ref="E1047:H1047"/>
    <mergeCell ref="E1048:H1048"/>
    <mergeCell ref="E1049:H1049"/>
    <mergeCell ref="E1050:H1050"/>
    <mergeCell ref="E1051:H1051"/>
    <mergeCell ref="E1052:H1052"/>
    <mergeCell ref="E1053:H1053"/>
    <mergeCell ref="E1054:H1054"/>
    <mergeCell ref="E1038:H1038"/>
    <mergeCell ref="E1039:H1039"/>
    <mergeCell ref="E1040:H1040"/>
    <mergeCell ref="E1041:H1041"/>
    <mergeCell ref="E1043:H1043"/>
    <mergeCell ref="F1201:G1201"/>
    <mergeCell ref="E1061:H1061"/>
    <mergeCell ref="E1056:H1056"/>
    <mergeCell ref="E1057:H1057"/>
    <mergeCell ref="E1058:H1058"/>
    <mergeCell ref="E1059:H1059"/>
    <mergeCell ref="E1060:H1060"/>
    <mergeCell ref="E1063:H1063"/>
    <mergeCell ref="E1131:H1131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44:H144"/>
    <mergeCell ref="E559:H559"/>
    <mergeCell ref="E560:H560"/>
    <mergeCell ref="E558:H558"/>
    <mergeCell ref="E547:H547"/>
    <mergeCell ref="E548:H548"/>
    <mergeCell ref="E549:H549"/>
    <mergeCell ref="E550:H550"/>
    <mergeCell ref="E551:H551"/>
    <mergeCell ref="E561:H561"/>
    <mergeCell ref="E553:H553"/>
    <mergeCell ref="E571:F571"/>
    <mergeCell ref="E572:F572"/>
    <mergeCell ref="E573:F573"/>
    <mergeCell ref="E574:F574"/>
    <mergeCell ref="E556:H556"/>
    <mergeCell ref="E557:H557"/>
    <mergeCell ref="E563:F563"/>
    <mergeCell ref="G563:H563"/>
    <mergeCell ref="E575:F575"/>
    <mergeCell ref="E576:F576"/>
    <mergeCell ref="E583:F583"/>
    <mergeCell ref="E584:F584"/>
    <mergeCell ref="E585:F585"/>
    <mergeCell ref="E586:F586"/>
    <mergeCell ref="E598:F598"/>
    <mergeCell ref="E599:F599"/>
    <mergeCell ref="E600:F600"/>
    <mergeCell ref="E607:F607"/>
    <mergeCell ref="E608:F608"/>
    <mergeCell ref="E609:F609"/>
    <mergeCell ref="E603:F603"/>
    <mergeCell ref="E604:F604"/>
    <mergeCell ref="E605:F605"/>
    <mergeCell ref="E606:F606"/>
    <mergeCell ref="E612:F612"/>
    <mergeCell ref="E619:F619"/>
    <mergeCell ref="E620:F620"/>
    <mergeCell ref="E621:F621"/>
    <mergeCell ref="E622:F622"/>
    <mergeCell ref="E623:F623"/>
    <mergeCell ref="E613:F613"/>
    <mergeCell ref="E614:F614"/>
    <mergeCell ref="E615:F615"/>
    <mergeCell ref="E616:F616"/>
    <mergeCell ref="E631:F631"/>
    <mergeCell ref="E632:F632"/>
    <mergeCell ref="E633:F633"/>
    <mergeCell ref="G567:H567"/>
    <mergeCell ref="G568:H568"/>
    <mergeCell ref="G569:H569"/>
    <mergeCell ref="G570:H570"/>
    <mergeCell ref="G571:H571"/>
    <mergeCell ref="G572:H572"/>
    <mergeCell ref="G573:H573"/>
    <mergeCell ref="G576:H576"/>
    <mergeCell ref="G577:H577"/>
    <mergeCell ref="G578:H578"/>
    <mergeCell ref="G579:H579"/>
    <mergeCell ref="G580:H580"/>
    <mergeCell ref="G581:H581"/>
    <mergeCell ref="G582:H582"/>
    <mergeCell ref="G583:H583"/>
    <mergeCell ref="G584:H584"/>
    <mergeCell ref="G585:H585"/>
    <mergeCell ref="G586:H586"/>
    <mergeCell ref="G587:H587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6:H606"/>
    <mergeCell ref="G607:H607"/>
    <mergeCell ref="G608:H608"/>
    <mergeCell ref="G625:H625"/>
    <mergeCell ref="G626:H626"/>
    <mergeCell ref="G627:H627"/>
    <mergeCell ref="G623:H623"/>
    <mergeCell ref="G624:H624"/>
    <mergeCell ref="G609:H609"/>
    <mergeCell ref="G610:H610"/>
    <mergeCell ref="G628:H628"/>
    <mergeCell ref="G611:H611"/>
    <mergeCell ref="G612:H612"/>
    <mergeCell ref="G613:H613"/>
    <mergeCell ref="G614:H614"/>
    <mergeCell ref="G615:H615"/>
    <mergeCell ref="G616:H616"/>
    <mergeCell ref="G629:H629"/>
    <mergeCell ref="G630:H630"/>
    <mergeCell ref="A1202:B1202"/>
    <mergeCell ref="A1201:B1201"/>
    <mergeCell ref="G620:H620"/>
    <mergeCell ref="G621:H621"/>
    <mergeCell ref="G622:H622"/>
    <mergeCell ref="G631:H631"/>
    <mergeCell ref="G632:H632"/>
    <mergeCell ref="G633:H633"/>
  </mergeCells>
  <pageMargins left="0.51181102362204722" right="0.5118110236220472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>
    <tabColor rgb="FFC00000"/>
  </sheetPr>
  <dimension ref="A1:O283"/>
  <sheetViews>
    <sheetView showZeros="0" view="pageBreakPreview" zoomScale="60" zoomScaleNormal="75" workbookViewId="0">
      <pane xSplit="5" ySplit="10" topLeftCell="F107" activePane="bottomRight" state="frozen"/>
      <selection pane="topRight" activeCell="F1" sqref="F1"/>
      <selection pane="bottomLeft" activeCell="A20" sqref="A20"/>
      <selection pane="bottomRight" activeCell="B111" sqref="B111:C111"/>
    </sheetView>
  </sheetViews>
  <sheetFormatPr defaultColWidth="8.85546875" defaultRowHeight="18" x14ac:dyDescent="0.25"/>
  <cols>
    <col min="1" max="1" width="19.85546875" style="62" customWidth="1"/>
    <col min="2" max="3" width="19.28515625" style="62" customWidth="1"/>
    <col min="4" max="4" width="49.28515625" style="62" customWidth="1"/>
    <col min="5" max="5" width="91.85546875" style="62" customWidth="1"/>
    <col min="6" max="6" width="20.7109375" style="62" customWidth="1"/>
    <col min="7" max="7" width="22.28515625" style="62" customWidth="1"/>
    <col min="8" max="8" width="19.140625" style="62" customWidth="1"/>
    <col min="9" max="9" width="20" style="62" customWidth="1"/>
    <col min="10" max="10" width="21.7109375" style="493" customWidth="1"/>
    <col min="11" max="11" width="21.42578125" style="62" hidden="1" customWidth="1"/>
    <col min="12" max="12" width="22.85546875" style="62" hidden="1" customWidth="1"/>
    <col min="13" max="13" width="18" style="62" hidden="1" customWidth="1"/>
    <col min="14" max="14" width="19.42578125" style="62" hidden="1" customWidth="1"/>
    <col min="15" max="15" width="21.7109375" style="62" hidden="1" customWidth="1"/>
    <col min="16" max="16" width="10.85546875" style="62" bestFit="1" customWidth="1"/>
    <col min="17" max="17" width="14.7109375" style="62" bestFit="1" customWidth="1"/>
    <col min="18" max="16384" width="8.85546875" style="62"/>
  </cols>
  <sheetData>
    <row r="1" spans="1:13" ht="18.75" x14ac:dyDescent="0.3">
      <c r="A1" s="75"/>
      <c r="B1" s="75"/>
      <c r="C1" s="75"/>
      <c r="D1" s="75"/>
      <c r="E1" s="75"/>
      <c r="F1" s="75"/>
      <c r="I1" s="21" t="s">
        <v>239</v>
      </c>
      <c r="J1" s="147"/>
      <c r="K1" s="21"/>
      <c r="L1" s="62">
        <v>1</v>
      </c>
    </row>
    <row r="2" spans="1:13" ht="18.75" x14ac:dyDescent="0.3">
      <c r="A2" s="75"/>
      <c r="B2" s="75"/>
      <c r="C2" s="75"/>
      <c r="D2" s="75"/>
      <c r="E2" s="75"/>
      <c r="F2" s="75"/>
      <c r="I2" s="21" t="s">
        <v>279</v>
      </c>
      <c r="J2" s="147"/>
      <c r="K2" s="21"/>
      <c r="L2" s="62">
        <v>1</v>
      </c>
    </row>
    <row r="3" spans="1:13" ht="18.75" x14ac:dyDescent="0.3">
      <c r="A3" s="75"/>
      <c r="B3" s="75"/>
      <c r="C3" s="75"/>
      <c r="D3" s="75"/>
      <c r="E3" s="75"/>
      <c r="F3" s="75"/>
      <c r="I3" s="483" t="s">
        <v>1290</v>
      </c>
      <c r="J3" s="147"/>
      <c r="K3" s="21"/>
      <c r="L3" s="62">
        <v>1</v>
      </c>
    </row>
    <row r="4" spans="1:13" ht="13.15" customHeight="1" x14ac:dyDescent="0.25">
      <c r="A4" s="75"/>
      <c r="B4" s="75"/>
      <c r="C4" s="75"/>
      <c r="D4" s="75"/>
      <c r="E4" s="75"/>
      <c r="F4" s="75"/>
      <c r="G4" s="505"/>
      <c r="H4" s="505"/>
      <c r="I4" s="505"/>
      <c r="J4" s="600"/>
      <c r="K4" s="506"/>
      <c r="L4" s="507">
        <v>1</v>
      </c>
    </row>
    <row r="5" spans="1:13" ht="18.75" x14ac:dyDescent="0.3">
      <c r="A5" s="1306" t="s">
        <v>1194</v>
      </c>
      <c r="B5" s="1306"/>
      <c r="C5" s="1306"/>
      <c r="D5" s="1306"/>
      <c r="E5" s="1306"/>
      <c r="F5" s="1306"/>
      <c r="G5" s="1306"/>
      <c r="H5" s="1306"/>
      <c r="I5" s="1306"/>
      <c r="J5" s="1307"/>
      <c r="K5" s="298"/>
      <c r="L5" s="62">
        <v>1</v>
      </c>
    </row>
    <row r="6" spans="1:13" s="285" customFormat="1" ht="18.75" x14ac:dyDescent="0.3">
      <c r="A6" s="1124" t="s">
        <v>860</v>
      </c>
      <c r="B6" s="1124"/>
      <c r="C6" s="537"/>
      <c r="D6" s="537"/>
      <c r="E6" s="537"/>
      <c r="F6" s="537"/>
      <c r="G6" s="537"/>
      <c r="H6" s="537"/>
      <c r="I6" s="537"/>
      <c r="J6" s="601"/>
      <c r="K6" s="537"/>
      <c r="L6" s="62">
        <v>1</v>
      </c>
    </row>
    <row r="7" spans="1:13" s="285" customFormat="1" ht="18.75" x14ac:dyDescent="0.3">
      <c r="A7" s="1125" t="s">
        <v>861</v>
      </c>
      <c r="B7" s="1125"/>
      <c r="C7" s="537"/>
      <c r="D7" s="537"/>
      <c r="E7" s="537"/>
      <c r="F7" s="537"/>
      <c r="G7" s="537"/>
      <c r="H7" s="537"/>
      <c r="I7" s="537"/>
      <c r="J7" s="601"/>
      <c r="K7" s="537"/>
      <c r="L7" s="62">
        <v>1</v>
      </c>
    </row>
    <row r="8" spans="1:13" ht="18.75" x14ac:dyDescent="0.3">
      <c r="A8" s="75"/>
      <c r="B8" s="75"/>
      <c r="C8" s="75"/>
      <c r="D8" s="75"/>
      <c r="E8" s="75"/>
      <c r="F8" s="75"/>
      <c r="G8" s="75"/>
      <c r="H8" s="75"/>
      <c r="J8" s="602" t="s">
        <v>739</v>
      </c>
      <c r="K8" s="508"/>
      <c r="L8" s="62">
        <v>1</v>
      </c>
    </row>
    <row r="9" spans="1:13" ht="13.15" customHeight="1" x14ac:dyDescent="0.25">
      <c r="A9" s="1308" t="s">
        <v>905</v>
      </c>
      <c r="B9" s="1308" t="s">
        <v>906</v>
      </c>
      <c r="C9" s="1308" t="s">
        <v>752</v>
      </c>
      <c r="D9" s="1310" t="s">
        <v>904</v>
      </c>
      <c r="E9" s="1118" t="s">
        <v>898</v>
      </c>
      <c r="F9" s="1118" t="s">
        <v>899</v>
      </c>
      <c r="G9" s="1118" t="s">
        <v>900</v>
      </c>
      <c r="H9" s="1118" t="s">
        <v>903</v>
      </c>
      <c r="I9" s="1118" t="s">
        <v>901</v>
      </c>
      <c r="J9" s="1279" t="s">
        <v>902</v>
      </c>
      <c r="K9" s="150"/>
      <c r="L9" s="62">
        <v>1</v>
      </c>
    </row>
    <row r="10" spans="1:13" ht="142.15" customHeight="1" x14ac:dyDescent="0.25">
      <c r="A10" s="1309"/>
      <c r="B10" s="1309"/>
      <c r="C10" s="1309"/>
      <c r="D10" s="1311"/>
      <c r="E10" s="1119"/>
      <c r="F10" s="1119"/>
      <c r="G10" s="1119"/>
      <c r="H10" s="1119"/>
      <c r="I10" s="1119"/>
      <c r="J10" s="1279"/>
      <c r="K10" s="150"/>
      <c r="L10" s="62">
        <v>1</v>
      </c>
    </row>
    <row r="11" spans="1:13" ht="27.6" customHeight="1" x14ac:dyDescent="0.25">
      <c r="A11" s="509" t="s">
        <v>290</v>
      </c>
      <c r="B11" s="509" t="s">
        <v>291</v>
      </c>
      <c r="C11" s="509" t="s">
        <v>292</v>
      </c>
      <c r="D11" s="510">
        <v>4</v>
      </c>
      <c r="E11" s="153">
        <v>5</v>
      </c>
      <c r="F11" s="153">
        <v>6</v>
      </c>
      <c r="G11" s="153">
        <v>7</v>
      </c>
      <c r="H11" s="153">
        <v>8</v>
      </c>
      <c r="I11" s="153">
        <v>9</v>
      </c>
      <c r="J11" s="76">
        <v>10</v>
      </c>
      <c r="K11" s="150"/>
      <c r="L11" s="513">
        <v>1</v>
      </c>
    </row>
    <row r="12" spans="1:13" ht="27.6" hidden="1" customHeight="1" x14ac:dyDescent="0.25">
      <c r="A12" s="509"/>
      <c r="B12" s="509"/>
      <c r="C12" s="509"/>
      <c r="D12" s="510"/>
      <c r="E12" s="153"/>
      <c r="F12" s="153"/>
      <c r="G12" s="153"/>
      <c r="H12" s="153"/>
      <c r="I12" s="153"/>
      <c r="J12" s="80"/>
      <c r="K12" s="150"/>
      <c r="L12" s="513">
        <f>I12</f>
        <v>0</v>
      </c>
    </row>
    <row r="13" spans="1:13" ht="58.9" hidden="1" customHeight="1" x14ac:dyDescent="0.25">
      <c r="A13" s="566" t="s">
        <v>317</v>
      </c>
      <c r="B13" s="511"/>
      <c r="C13" s="511"/>
      <c r="D13" s="511" t="s">
        <v>1322</v>
      </c>
      <c r="E13" s="511"/>
      <c r="F13" s="565"/>
      <c r="G13" s="456">
        <f>G14</f>
        <v>0</v>
      </c>
      <c r="H13" s="456"/>
      <c r="I13" s="456">
        <f>I14</f>
        <v>0</v>
      </c>
      <c r="J13" s="564">
        <f>J14</f>
        <v>0</v>
      </c>
      <c r="K13" s="150"/>
      <c r="L13" s="513">
        <f t="shared" ref="L13:L76" si="0">I13</f>
        <v>0</v>
      </c>
    </row>
    <row r="14" spans="1:13" ht="56.45" hidden="1" customHeight="1" x14ac:dyDescent="0.25">
      <c r="A14" s="566" t="s">
        <v>318</v>
      </c>
      <c r="B14" s="511"/>
      <c r="C14" s="511"/>
      <c r="D14" s="511" t="s">
        <v>1322</v>
      </c>
      <c r="E14" s="511"/>
      <c r="F14" s="565"/>
      <c r="G14" s="456">
        <f>G15+G16+G17</f>
        <v>0</v>
      </c>
      <c r="H14" s="456"/>
      <c r="I14" s="456">
        <f>I15+I16+I17</f>
        <v>0</v>
      </c>
      <c r="J14" s="564">
        <f>J15</f>
        <v>0</v>
      </c>
      <c r="K14" s="150"/>
      <c r="L14" s="513">
        <f t="shared" si="0"/>
        <v>0</v>
      </c>
    </row>
    <row r="15" spans="1:13" ht="57.6" hidden="1" customHeight="1" x14ac:dyDescent="0.25">
      <c r="A15" s="509" t="s">
        <v>982</v>
      </c>
      <c r="B15" s="509" t="s">
        <v>451</v>
      </c>
      <c r="C15" s="509" t="s">
        <v>416</v>
      </c>
      <c r="D15" s="610" t="s">
        <v>1006</v>
      </c>
      <c r="E15" s="567" t="s">
        <v>1041</v>
      </c>
      <c r="F15" s="591"/>
      <c r="G15" s="592"/>
      <c r="H15" s="591"/>
      <c r="I15" s="593"/>
      <c r="J15" s="596"/>
      <c r="K15" s="570" t="e">
        <f>дод3!#REF!</f>
        <v>#REF!</v>
      </c>
      <c r="L15" s="513">
        <f t="shared" si="0"/>
        <v>0</v>
      </c>
      <c r="M15" s="62" t="s">
        <v>1017</v>
      </c>
    </row>
    <row r="16" spans="1:13" ht="57.6" hidden="1" customHeight="1" x14ac:dyDescent="0.25">
      <c r="A16" s="509" t="s">
        <v>982</v>
      </c>
      <c r="B16" s="509" t="s">
        <v>451</v>
      </c>
      <c r="C16" s="509" t="s">
        <v>416</v>
      </c>
      <c r="D16" s="610" t="s">
        <v>1006</v>
      </c>
      <c r="E16" s="567" t="s">
        <v>1023</v>
      </c>
      <c r="F16" s="591"/>
      <c r="G16" s="592"/>
      <c r="H16" s="591"/>
      <c r="I16" s="593">
        <f>2500000-2500000</f>
        <v>0</v>
      </c>
      <c r="J16" s="596"/>
      <c r="K16" s="570"/>
      <c r="L16" s="513">
        <f t="shared" si="0"/>
        <v>0</v>
      </c>
      <c r="M16" s="62" t="s">
        <v>1017</v>
      </c>
    </row>
    <row r="17" spans="1:15" ht="57.6" hidden="1" customHeight="1" x14ac:dyDescent="0.25">
      <c r="A17" s="509" t="s">
        <v>1025</v>
      </c>
      <c r="B17" s="509" t="s">
        <v>809</v>
      </c>
      <c r="C17" s="509" t="s">
        <v>226</v>
      </c>
      <c r="D17" s="610" t="s">
        <v>1026</v>
      </c>
      <c r="E17" s="590" t="s">
        <v>1031</v>
      </c>
      <c r="F17" s="1020"/>
      <c r="G17" s="276"/>
      <c r="H17" s="276"/>
      <c r="I17" s="948"/>
      <c r="J17" s="603"/>
      <c r="K17" s="570" t="e">
        <f>дод3!#REF!</f>
        <v>#REF!</v>
      </c>
      <c r="L17" s="513">
        <f t="shared" si="0"/>
        <v>0</v>
      </c>
      <c r="M17" s="62" t="s">
        <v>1017</v>
      </c>
    </row>
    <row r="18" spans="1:15" ht="63.6" hidden="1" customHeight="1" x14ac:dyDescent="0.25">
      <c r="A18" s="566" t="s">
        <v>331</v>
      </c>
      <c r="B18" s="511"/>
      <c r="C18" s="511"/>
      <c r="D18" s="511" t="s">
        <v>1202</v>
      </c>
      <c r="E18" s="511"/>
      <c r="F18" s="565"/>
      <c r="G18" s="798">
        <f>G19</f>
        <v>0</v>
      </c>
      <c r="H18" s="564">
        <f>H19</f>
        <v>0</v>
      </c>
      <c r="I18" s="800">
        <f>I19</f>
        <v>0</v>
      </c>
      <c r="J18" s="801"/>
      <c r="K18" s="150"/>
      <c r="L18" s="513">
        <f t="shared" si="0"/>
        <v>0</v>
      </c>
    </row>
    <row r="19" spans="1:15" ht="61.15" hidden="1" customHeight="1" x14ac:dyDescent="0.25">
      <c r="A19" s="566" t="s">
        <v>332</v>
      </c>
      <c r="B19" s="511"/>
      <c r="C19" s="511"/>
      <c r="D19" s="511" t="s">
        <v>1202</v>
      </c>
      <c r="E19" s="511"/>
      <c r="F19" s="565"/>
      <c r="G19" s="798">
        <f>SUM(G20:G23)</f>
        <v>0</v>
      </c>
      <c r="H19" s="564"/>
      <c r="I19" s="798">
        <f>SUM(I20:I23)</f>
        <v>0</v>
      </c>
      <c r="J19" s="801"/>
      <c r="K19" s="150"/>
      <c r="L19" s="513">
        <f t="shared" si="0"/>
        <v>0</v>
      </c>
    </row>
    <row r="20" spans="1:15" ht="61.15" hidden="1" customHeight="1" x14ac:dyDescent="0.25">
      <c r="A20" s="515" t="s">
        <v>981</v>
      </c>
      <c r="B20" s="515" t="s">
        <v>451</v>
      </c>
      <c r="C20" s="515" t="s">
        <v>416</v>
      </c>
      <c r="D20" s="611" t="s">
        <v>1006</v>
      </c>
      <c r="E20" s="271" t="s">
        <v>993</v>
      </c>
      <c r="F20" s="594"/>
      <c r="G20" s="272"/>
      <c r="H20" s="272"/>
      <c r="I20" s="593"/>
      <c r="J20" s="603"/>
      <c r="K20" s="585">
        <f>дод3!J97</f>
        <v>0</v>
      </c>
      <c r="L20" s="513">
        <f t="shared" si="0"/>
        <v>0</v>
      </c>
      <c r="M20" s="62" t="s">
        <v>1050</v>
      </c>
    </row>
    <row r="21" spans="1:15" ht="61.15" hidden="1" customHeight="1" x14ac:dyDescent="0.25">
      <c r="A21" s="515" t="s">
        <v>985</v>
      </c>
      <c r="B21" s="515" t="s">
        <v>454</v>
      </c>
      <c r="C21" s="515" t="s">
        <v>416</v>
      </c>
      <c r="D21" s="611" t="s">
        <v>1007</v>
      </c>
      <c r="E21" s="809"/>
      <c r="F21" s="809"/>
      <c r="G21" s="809"/>
      <c r="H21" s="809"/>
      <c r="I21" s="809"/>
      <c r="J21" s="764"/>
      <c r="K21" s="585">
        <f>дод3!J98</f>
        <v>0</v>
      </c>
      <c r="L21" s="513">
        <f t="shared" si="0"/>
        <v>0</v>
      </c>
      <c r="M21" s="62" t="s">
        <v>1050</v>
      </c>
    </row>
    <row r="22" spans="1:15" ht="27.6" hidden="1" customHeight="1" x14ac:dyDescent="0.25">
      <c r="A22" s="509"/>
      <c r="B22" s="509"/>
      <c r="C22" s="509"/>
      <c r="D22" s="510"/>
      <c r="E22" s="153"/>
      <c r="F22" s="153"/>
      <c r="G22" s="153"/>
      <c r="H22" s="153"/>
      <c r="I22" s="153"/>
      <c r="J22" s="153"/>
      <c r="K22" s="150"/>
      <c r="L22" s="513">
        <f t="shared" si="0"/>
        <v>0</v>
      </c>
    </row>
    <row r="23" spans="1:15" ht="18.75" hidden="1" x14ac:dyDescent="0.25">
      <c r="A23" s="509"/>
      <c r="B23" s="509"/>
      <c r="C23" s="509"/>
      <c r="D23" s="510"/>
      <c r="E23" s="153"/>
      <c r="F23" s="153"/>
      <c r="G23" s="153"/>
      <c r="H23" s="153"/>
      <c r="I23" s="153"/>
      <c r="J23" s="80"/>
      <c r="K23" s="150"/>
      <c r="L23" s="513">
        <f t="shared" si="0"/>
        <v>0</v>
      </c>
    </row>
    <row r="24" spans="1:15" s="514" customFormat="1" ht="56.25" x14ac:dyDescent="0.25">
      <c r="A24" s="453" t="s">
        <v>208</v>
      </c>
      <c r="B24" s="453"/>
      <c r="C24" s="453"/>
      <c r="D24" s="511" t="s">
        <v>890</v>
      </c>
      <c r="E24" s="453"/>
      <c r="F24" s="1073"/>
      <c r="G24" s="799">
        <f>G25</f>
        <v>1970000</v>
      </c>
      <c r="H24" s="799"/>
      <c r="I24" s="927">
        <f>I25</f>
        <v>1000</v>
      </c>
      <c r="J24" s="1074"/>
      <c r="K24" s="512"/>
      <c r="L24" s="513">
        <f t="shared" si="0"/>
        <v>1000</v>
      </c>
      <c r="M24" s="513"/>
    </row>
    <row r="25" spans="1:15" s="514" customFormat="1" ht="56.25" x14ac:dyDescent="0.25">
      <c r="A25" s="453" t="s">
        <v>209</v>
      </c>
      <c r="B25" s="453"/>
      <c r="C25" s="453"/>
      <c r="D25" s="511" t="s">
        <v>890</v>
      </c>
      <c r="E25" s="453"/>
      <c r="F25" s="1073"/>
      <c r="G25" s="799">
        <f>G26</f>
        <v>1970000</v>
      </c>
      <c r="H25" s="799"/>
      <c r="I25" s="927">
        <f>I26</f>
        <v>1000</v>
      </c>
      <c r="J25" s="1074"/>
      <c r="K25" s="512">
        <f>дод3!Q183</f>
        <v>1000</v>
      </c>
      <c r="L25" s="513">
        <f t="shared" si="0"/>
        <v>1000</v>
      </c>
      <c r="M25" s="513"/>
    </row>
    <row r="26" spans="1:15" s="517" customFormat="1" ht="41.25" x14ac:dyDescent="0.25">
      <c r="A26" s="515" t="s">
        <v>625</v>
      </c>
      <c r="B26" s="515" t="s">
        <v>624</v>
      </c>
      <c r="C26" s="515" t="s">
        <v>416</v>
      </c>
      <c r="D26" s="611" t="s">
        <v>1059</v>
      </c>
      <c r="E26" s="271" t="s">
        <v>645</v>
      </c>
      <c r="F26" s="1075" t="s">
        <v>1241</v>
      </c>
      <c r="G26" s="463">
        <v>1970000</v>
      </c>
      <c r="H26" s="1076">
        <v>14</v>
      </c>
      <c r="I26" s="928">
        <v>1000</v>
      </c>
      <c r="J26" s="1076">
        <v>14</v>
      </c>
      <c r="K26" s="314"/>
      <c r="L26" s="513">
        <f t="shared" si="0"/>
        <v>1000</v>
      </c>
      <c r="M26" s="516" t="s">
        <v>1017</v>
      </c>
    </row>
    <row r="27" spans="1:15" s="459" customFormat="1" ht="75" hidden="1" x14ac:dyDescent="0.25">
      <c r="A27" s="453" t="s">
        <v>257</v>
      </c>
      <c r="B27" s="453"/>
      <c r="C27" s="453"/>
      <c r="D27" s="454" t="s">
        <v>709</v>
      </c>
      <c r="E27" s="454"/>
      <c r="F27" s="454"/>
      <c r="G27" s="569">
        <f>G29</f>
        <v>0</v>
      </c>
      <c r="H27" s="456"/>
      <c r="I27" s="569">
        <f>I29</f>
        <v>0</v>
      </c>
      <c r="J27" s="457"/>
      <c r="K27" s="315"/>
      <c r="L27" s="513">
        <f t="shared" si="0"/>
        <v>0</v>
      </c>
      <c r="M27" s="458" t="e">
        <f>I27-#REF!</f>
        <v>#REF!</v>
      </c>
    </row>
    <row r="28" spans="1:15" s="459" customFormat="1" ht="75" hidden="1" x14ac:dyDescent="0.25">
      <c r="A28" s="453" t="s">
        <v>258</v>
      </c>
      <c r="B28" s="453"/>
      <c r="C28" s="453"/>
      <c r="D28" s="454" t="s">
        <v>709</v>
      </c>
      <c r="E28" s="454"/>
      <c r="F28" s="454"/>
      <c r="G28" s="569">
        <f>G29</f>
        <v>0</v>
      </c>
      <c r="H28" s="456"/>
      <c r="I28" s="569">
        <f>I29</f>
        <v>0</v>
      </c>
      <c r="J28" s="457"/>
      <c r="K28" s="315"/>
      <c r="L28" s="513">
        <f t="shared" si="0"/>
        <v>0</v>
      </c>
      <c r="M28" s="458" t="e">
        <f>I28-#REF!</f>
        <v>#REF!</v>
      </c>
    </row>
    <row r="29" spans="1:15" s="222" customFormat="1" ht="56.25" hidden="1" x14ac:dyDescent="0.25">
      <c r="A29" s="612" t="s">
        <v>730</v>
      </c>
      <c r="B29" s="612" t="s">
        <v>598</v>
      </c>
      <c r="C29" s="612" t="s">
        <v>416</v>
      </c>
      <c r="D29" s="611" t="s">
        <v>789</v>
      </c>
      <c r="E29" s="611" t="s">
        <v>780</v>
      </c>
      <c r="F29" s="460">
        <v>2019</v>
      </c>
      <c r="G29" s="487">
        <f>200000-200000</f>
        <v>0</v>
      </c>
      <c r="H29" s="447"/>
      <c r="I29" s="568">
        <f>200000-200000</f>
        <v>0</v>
      </c>
      <c r="J29" s="461"/>
      <c r="K29" s="462"/>
      <c r="L29" s="513">
        <f t="shared" si="0"/>
        <v>0</v>
      </c>
      <c r="M29" s="440" t="e">
        <f>I29-#REF!</f>
        <v>#REF!</v>
      </c>
    </row>
    <row r="30" spans="1:15" s="514" customFormat="1" ht="56.25" x14ac:dyDescent="0.25">
      <c r="A30" s="453" t="s">
        <v>432</v>
      </c>
      <c r="B30" s="453"/>
      <c r="C30" s="453"/>
      <c r="D30" s="454" t="s">
        <v>694</v>
      </c>
      <c r="E30" s="453"/>
      <c r="F30" s="1073"/>
      <c r="G30" s="799">
        <f>G31</f>
        <v>1134549714</v>
      </c>
      <c r="H30" s="799"/>
      <c r="I30" s="799">
        <f>I31</f>
        <v>74682320.979999989</v>
      </c>
      <c r="J30" s="1074"/>
      <c r="K30" s="518" t="e">
        <f>K33+K37+K46+K38+K51+K53+K58+K80+K81+#REF!+#REF!+#REF!</f>
        <v>#REF!</v>
      </c>
      <c r="L30" s="513">
        <f t="shared" si="0"/>
        <v>74682320.979999989</v>
      </c>
      <c r="M30" s="519">
        <f>I31-I40-I41</f>
        <v>74224820.979999989</v>
      </c>
      <c r="O30" s="519" t="e">
        <f>K30-K31</f>
        <v>#REF!</v>
      </c>
    </row>
    <row r="31" spans="1:15" s="514" customFormat="1" ht="56.25" x14ac:dyDescent="0.25">
      <c r="A31" s="453" t="s">
        <v>433</v>
      </c>
      <c r="B31" s="453"/>
      <c r="C31" s="453"/>
      <c r="D31" s="454" t="s">
        <v>694</v>
      </c>
      <c r="E31" s="453"/>
      <c r="F31" s="1073"/>
      <c r="G31" s="799">
        <f>SUM(G32:G96)</f>
        <v>1134549714</v>
      </c>
      <c r="H31" s="799"/>
      <c r="I31" s="799">
        <f>SUM(I32:I96)</f>
        <v>74682320.979999989</v>
      </c>
      <c r="J31" s="1074"/>
      <c r="K31" s="518">
        <f>дод3!J223+дод3!J224+дод3!J225+дод3!J227+дод3!J228+дод3!J229+дод3!J230+дод3!J231+дод3!J232+дод3!J233+дод3!J235+дод3!J199+дод3!J183</f>
        <v>61616333.170000002</v>
      </c>
      <c r="L31" s="513">
        <f t="shared" si="0"/>
        <v>74682320.979999989</v>
      </c>
      <c r="M31" s="513"/>
    </row>
    <row r="32" spans="1:15" s="514" customFormat="1" ht="37.5" x14ac:dyDescent="0.25">
      <c r="A32" s="1030">
        <v>1617321</v>
      </c>
      <c r="B32" s="1030">
        <v>7321</v>
      </c>
      <c r="C32" s="1031" t="s">
        <v>416</v>
      </c>
      <c r="D32" s="455" t="s">
        <v>1364</v>
      </c>
      <c r="E32" s="230" t="s">
        <v>1365</v>
      </c>
      <c r="F32" s="1077" t="s">
        <v>1187</v>
      </c>
      <c r="G32" s="463">
        <v>17755942</v>
      </c>
      <c r="H32" s="1078">
        <v>91</v>
      </c>
      <c r="I32" s="1079">
        <v>1612500</v>
      </c>
      <c r="J32" s="1076">
        <v>100</v>
      </c>
      <c r="K32" s="518">
        <f>дод3!J197</f>
        <v>0</v>
      </c>
      <c r="L32" s="513">
        <f t="shared" si="0"/>
        <v>1612500</v>
      </c>
      <c r="M32" s="513" t="s">
        <v>1018</v>
      </c>
    </row>
    <row r="33" spans="1:13" ht="18" customHeight="1" x14ac:dyDescent="0.25">
      <c r="A33" s="965" t="s">
        <v>453</v>
      </c>
      <c r="B33" s="965" t="s">
        <v>454</v>
      </c>
      <c r="C33" s="573" t="s">
        <v>416</v>
      </c>
      <c r="D33" s="571" t="s">
        <v>1366</v>
      </c>
      <c r="E33" s="1021" t="s">
        <v>1182</v>
      </c>
      <c r="F33" s="1077" t="s">
        <v>1183</v>
      </c>
      <c r="G33" s="463">
        <v>200000</v>
      </c>
      <c r="H33" s="1095" t="s">
        <v>1032</v>
      </c>
      <c r="I33" s="463">
        <v>200000</v>
      </c>
      <c r="J33" s="272" t="s">
        <v>1184</v>
      </c>
      <c r="K33" s="518">
        <f>дод3!J199</f>
        <v>0</v>
      </c>
      <c r="L33" s="513">
        <f t="shared" si="0"/>
        <v>200000</v>
      </c>
      <c r="M33" s="516"/>
    </row>
    <row r="34" spans="1:13" s="285" customFormat="1" ht="37.5" x14ac:dyDescent="0.25">
      <c r="A34" s="965"/>
      <c r="B34" s="965"/>
      <c r="C34" s="573"/>
      <c r="D34" s="571"/>
      <c r="E34" s="1021" t="s">
        <v>1367</v>
      </c>
      <c r="F34" s="1077" t="s">
        <v>1368</v>
      </c>
      <c r="G34" s="463">
        <v>14100978</v>
      </c>
      <c r="H34" s="1078">
        <v>3</v>
      </c>
      <c r="I34" s="1079">
        <v>5000000</v>
      </c>
      <c r="J34" s="1076">
        <v>38</v>
      </c>
      <c r="K34" s="316"/>
      <c r="L34" s="513">
        <f t="shared" si="0"/>
        <v>5000000</v>
      </c>
      <c r="M34" s="486"/>
    </row>
    <row r="35" spans="1:13" s="285" customFormat="1" ht="75" x14ac:dyDescent="0.25">
      <c r="A35" s="965"/>
      <c r="B35" s="965"/>
      <c r="C35" s="573"/>
      <c r="D35" s="571"/>
      <c r="E35" s="1021" t="s">
        <v>1369</v>
      </c>
      <c r="F35" s="1077">
        <v>2021</v>
      </c>
      <c r="G35" s="463">
        <v>5000000</v>
      </c>
      <c r="H35" s="1078" t="s">
        <v>1032</v>
      </c>
      <c r="I35" s="463">
        <v>500000</v>
      </c>
      <c r="J35" s="1076">
        <v>100</v>
      </c>
      <c r="K35" s="316"/>
      <c r="L35" s="513">
        <f t="shared" si="0"/>
        <v>500000</v>
      </c>
      <c r="M35" s="486"/>
    </row>
    <row r="36" spans="1:13" s="285" customFormat="1" ht="81.599999999999994" customHeight="1" x14ac:dyDescent="0.25">
      <c r="A36" s="965"/>
      <c r="B36" s="965"/>
      <c r="C36" s="573"/>
      <c r="D36" s="571"/>
      <c r="E36" s="1021" t="s">
        <v>1370</v>
      </c>
      <c r="F36" s="1077" t="s">
        <v>1371</v>
      </c>
      <c r="G36" s="463">
        <v>149825239</v>
      </c>
      <c r="H36" s="1078">
        <v>23</v>
      </c>
      <c r="I36" s="463">
        <v>1000000</v>
      </c>
      <c r="J36" s="1076">
        <v>24</v>
      </c>
      <c r="K36" s="316"/>
      <c r="L36" s="513">
        <f t="shared" si="0"/>
        <v>1000000</v>
      </c>
      <c r="M36" s="486"/>
    </row>
    <row r="37" spans="1:13" s="285" customFormat="1" ht="37.5" x14ac:dyDescent="0.25">
      <c r="A37" s="1303">
        <v>1617325</v>
      </c>
      <c r="B37" s="1303" t="s">
        <v>598</v>
      </c>
      <c r="C37" s="1303" t="s">
        <v>416</v>
      </c>
      <c r="D37" s="1317" t="s">
        <v>1372</v>
      </c>
      <c r="E37" s="1022" t="s">
        <v>1373</v>
      </c>
      <c r="F37" s="1080">
        <v>2021</v>
      </c>
      <c r="G37" s="1081">
        <v>330000</v>
      </c>
      <c r="H37" s="463"/>
      <c r="I37" s="1079">
        <v>330000</v>
      </c>
      <c r="J37" s="463">
        <v>100</v>
      </c>
      <c r="K37" s="316">
        <f>дод3!J210</f>
        <v>0</v>
      </c>
      <c r="L37" s="513">
        <f t="shared" si="0"/>
        <v>330000</v>
      </c>
      <c r="M37" s="486"/>
    </row>
    <row r="38" spans="1:13" ht="37.5" x14ac:dyDescent="0.25">
      <c r="A38" s="1304"/>
      <c r="B38" s="1304"/>
      <c r="C38" s="1304"/>
      <c r="D38" s="1318"/>
      <c r="E38" s="1022" t="s">
        <v>1374</v>
      </c>
      <c r="F38" s="1080">
        <v>2021</v>
      </c>
      <c r="G38" s="1081">
        <v>480000</v>
      </c>
      <c r="H38" s="1078" t="s">
        <v>1032</v>
      </c>
      <c r="I38" s="1079">
        <v>480000</v>
      </c>
      <c r="J38" s="463">
        <v>100</v>
      </c>
      <c r="K38" s="518">
        <f>дод3!J224</f>
        <v>1612500</v>
      </c>
      <c r="L38" s="513">
        <f t="shared" si="0"/>
        <v>480000</v>
      </c>
      <c r="M38" s="516" t="s">
        <v>1018</v>
      </c>
    </row>
    <row r="39" spans="1:13" ht="31.15" customHeight="1" x14ac:dyDescent="0.25">
      <c r="A39" s="1305"/>
      <c r="B39" s="1305"/>
      <c r="C39" s="1305"/>
      <c r="D39" s="1319"/>
      <c r="E39" s="1022" t="s">
        <v>1375</v>
      </c>
      <c r="F39" s="1080" t="s">
        <v>1186</v>
      </c>
      <c r="G39" s="1081">
        <v>39689233</v>
      </c>
      <c r="H39" s="1078" t="s">
        <v>1032</v>
      </c>
      <c r="I39" s="1082">
        <v>3968924</v>
      </c>
      <c r="J39" s="463">
        <v>10</v>
      </c>
      <c r="K39" s="518"/>
      <c r="L39" s="513">
        <f t="shared" si="0"/>
        <v>3968924</v>
      </c>
      <c r="M39" s="516" t="s">
        <v>1017</v>
      </c>
    </row>
    <row r="40" spans="1:13" ht="56.25" x14ac:dyDescent="0.25">
      <c r="A40" s="515" t="s">
        <v>807</v>
      </c>
      <c r="B40" s="515" t="s">
        <v>624</v>
      </c>
      <c r="C40" s="515" t="s">
        <v>416</v>
      </c>
      <c r="D40" s="455" t="s">
        <v>1059</v>
      </c>
      <c r="E40" s="1022" t="s">
        <v>1397</v>
      </c>
      <c r="F40" s="1080">
        <v>2021</v>
      </c>
      <c r="G40" s="1081">
        <v>348300</v>
      </c>
      <c r="H40" s="1078">
        <v>0</v>
      </c>
      <c r="I40" s="1082">
        <v>348300</v>
      </c>
      <c r="J40" s="463">
        <v>100</v>
      </c>
      <c r="K40" s="518"/>
      <c r="L40" s="513">
        <f t="shared" si="0"/>
        <v>348300</v>
      </c>
      <c r="M40" s="516"/>
    </row>
    <row r="41" spans="1:13" ht="56.25" x14ac:dyDescent="0.25">
      <c r="A41" s="515" t="s">
        <v>456</v>
      </c>
      <c r="B41" s="515" t="s">
        <v>284</v>
      </c>
      <c r="C41" s="515" t="s">
        <v>416</v>
      </c>
      <c r="D41" s="455" t="s">
        <v>419</v>
      </c>
      <c r="E41" s="1022" t="s">
        <v>1396</v>
      </c>
      <c r="F41" s="1080">
        <v>2021</v>
      </c>
      <c r="G41" s="1081">
        <v>109200</v>
      </c>
      <c r="H41" s="1078">
        <v>0</v>
      </c>
      <c r="I41" s="1082">
        <v>109200</v>
      </c>
      <c r="J41" s="463">
        <v>100</v>
      </c>
      <c r="K41" s="518"/>
      <c r="L41" s="513">
        <f t="shared" si="0"/>
        <v>109200</v>
      </c>
      <c r="M41" s="516"/>
    </row>
    <row r="42" spans="1:13" ht="90" customHeight="1" x14ac:dyDescent="0.25">
      <c r="A42" s="966" t="s">
        <v>663</v>
      </c>
      <c r="B42" s="966" t="s">
        <v>664</v>
      </c>
      <c r="C42" s="965" t="s">
        <v>416</v>
      </c>
      <c r="D42" s="572" t="s">
        <v>1376</v>
      </c>
      <c r="E42" s="1022" t="s">
        <v>1377</v>
      </c>
      <c r="F42" s="1080">
        <v>2021</v>
      </c>
      <c r="G42" s="1081">
        <v>16459420</v>
      </c>
      <c r="H42" s="1078" t="s">
        <v>1032</v>
      </c>
      <c r="I42" s="1079">
        <v>719200</v>
      </c>
      <c r="J42" s="463">
        <v>100</v>
      </c>
      <c r="K42" s="518"/>
      <c r="L42" s="513">
        <f t="shared" si="0"/>
        <v>719200</v>
      </c>
      <c r="M42" s="516" t="s">
        <v>1018</v>
      </c>
    </row>
    <row r="43" spans="1:13" ht="90" hidden="1" customHeight="1" x14ac:dyDescent="0.25">
      <c r="A43" s="608">
        <v>1617361</v>
      </c>
      <c r="B43" s="608" t="s">
        <v>648</v>
      </c>
      <c r="C43" s="608" t="s">
        <v>226</v>
      </c>
      <c r="D43" s="1320" t="s">
        <v>649</v>
      </c>
      <c r="E43" s="1021" t="s">
        <v>1185</v>
      </c>
      <c r="F43" s="1018" t="s">
        <v>1186</v>
      </c>
      <c r="G43" s="1019">
        <v>59300000</v>
      </c>
      <c r="H43" s="1018" t="s">
        <v>1032</v>
      </c>
      <c r="I43" s="1019">
        <f>2000000-2000000</f>
        <v>0</v>
      </c>
      <c r="J43" s="1018" t="s">
        <v>1184</v>
      </c>
      <c r="K43" s="518"/>
      <c r="L43" s="513">
        <f t="shared" si="0"/>
        <v>0</v>
      </c>
      <c r="M43" s="516" t="s">
        <v>1018</v>
      </c>
    </row>
    <row r="44" spans="1:13" ht="90" customHeight="1" x14ac:dyDescent="0.25">
      <c r="A44" s="1314" t="s">
        <v>647</v>
      </c>
      <c r="B44" s="1314" t="s">
        <v>648</v>
      </c>
      <c r="C44" s="1314" t="s">
        <v>226</v>
      </c>
      <c r="D44" s="1321"/>
      <c r="E44" s="1021" t="s">
        <v>1378</v>
      </c>
      <c r="F44" s="1083" t="s">
        <v>1183</v>
      </c>
      <c r="G44" s="1084">
        <v>11750855</v>
      </c>
      <c r="H44" s="1083" t="s">
        <v>1032</v>
      </c>
      <c r="I44" s="1084">
        <f>1176000-60914</f>
        <v>1115086</v>
      </c>
      <c r="J44" s="1083">
        <v>100</v>
      </c>
      <c r="K44" s="518"/>
      <c r="L44" s="513">
        <f t="shared" si="0"/>
        <v>1115086</v>
      </c>
      <c r="M44" s="516" t="s">
        <v>1018</v>
      </c>
    </row>
    <row r="45" spans="1:13" ht="75" x14ac:dyDescent="0.25">
      <c r="A45" s="1315"/>
      <c r="B45" s="1315"/>
      <c r="C45" s="1315"/>
      <c r="D45" s="560"/>
      <c r="E45" s="1032" t="s">
        <v>1269</v>
      </c>
      <c r="F45" s="1083" t="s">
        <v>1270</v>
      </c>
      <c r="G45" s="1084">
        <v>47544953</v>
      </c>
      <c r="H45" s="1083" t="s">
        <v>1032</v>
      </c>
      <c r="I45" s="1084">
        <v>2500000</v>
      </c>
      <c r="J45" s="1083" t="s">
        <v>1288</v>
      </c>
      <c r="K45" s="518"/>
      <c r="L45" s="513">
        <f t="shared" si="0"/>
        <v>2500000</v>
      </c>
      <c r="M45" s="516"/>
    </row>
    <row r="46" spans="1:13" s="493" customFormat="1" ht="72" customHeight="1" x14ac:dyDescent="0.25">
      <c r="A46" s="1315"/>
      <c r="B46" s="1315"/>
      <c r="C46" s="1315"/>
      <c r="D46" s="1033"/>
      <c r="E46" s="1021" t="s">
        <v>1379</v>
      </c>
      <c r="F46" s="1083" t="s">
        <v>1187</v>
      </c>
      <c r="G46" s="1084">
        <v>77456249</v>
      </c>
      <c r="H46" s="1083" t="s">
        <v>1271</v>
      </c>
      <c r="I46" s="1084">
        <f>2017500+6434244</f>
        <v>8451744</v>
      </c>
      <c r="J46" s="1083">
        <v>100</v>
      </c>
      <c r="K46" s="579">
        <f>дод3!J225</f>
        <v>6700000</v>
      </c>
      <c r="L46" s="513">
        <f t="shared" si="0"/>
        <v>8451744</v>
      </c>
      <c r="M46" s="492" t="s">
        <v>1018</v>
      </c>
    </row>
    <row r="47" spans="1:13" ht="54" customHeight="1" x14ac:dyDescent="0.25">
      <c r="A47" s="1315"/>
      <c r="B47" s="1315"/>
      <c r="C47" s="1315"/>
      <c r="D47" s="1033"/>
      <c r="E47" s="1021" t="s">
        <v>913</v>
      </c>
      <c r="F47" s="1083" t="s">
        <v>1188</v>
      </c>
      <c r="G47" s="1084">
        <v>23736758</v>
      </c>
      <c r="H47" s="1083" t="s">
        <v>1272</v>
      </c>
      <c r="I47" s="1084">
        <f>500000+16470+7188600</f>
        <v>7705070</v>
      </c>
      <c r="J47" s="1083" t="s">
        <v>1184</v>
      </c>
      <c r="K47" s="518">
        <f>SUBTOTAL(9,I42:I48)</f>
        <v>24512463</v>
      </c>
      <c r="L47" s="513">
        <f t="shared" si="0"/>
        <v>7705070</v>
      </c>
      <c r="M47" s="521" t="s">
        <v>1050</v>
      </c>
    </row>
    <row r="48" spans="1:13" ht="54" customHeight="1" x14ac:dyDescent="0.25">
      <c r="A48" s="1315"/>
      <c r="B48" s="1315"/>
      <c r="C48" s="1315"/>
      <c r="D48" s="1034"/>
      <c r="E48" s="1021" t="s">
        <v>1189</v>
      </c>
      <c r="F48" s="1083" t="s">
        <v>1019</v>
      </c>
      <c r="G48" s="1084">
        <v>93995874</v>
      </c>
      <c r="H48" s="1083" t="s">
        <v>1273</v>
      </c>
      <c r="I48" s="1084">
        <f>3212474+808889</f>
        <v>4021363</v>
      </c>
      <c r="J48" s="1083" t="s">
        <v>1184</v>
      </c>
      <c r="K48" s="575">
        <f>K46-K47</f>
        <v>-17812463</v>
      </c>
      <c r="L48" s="513">
        <f t="shared" si="0"/>
        <v>4021363</v>
      </c>
      <c r="M48" s="516" t="s">
        <v>1018</v>
      </c>
    </row>
    <row r="49" spans="1:14" ht="54" hidden="1" customHeight="1" x14ac:dyDescent="0.25">
      <c r="A49" s="1315"/>
      <c r="B49" s="1315"/>
      <c r="C49" s="1315"/>
      <c r="D49" s="574"/>
      <c r="E49" s="1021" t="s">
        <v>1190</v>
      </c>
      <c r="F49" s="1018" t="s">
        <v>1186</v>
      </c>
      <c r="G49" s="1019">
        <v>126849427</v>
      </c>
      <c r="H49" s="1018" t="s">
        <v>1032</v>
      </c>
      <c r="I49" s="1019">
        <f>1373000-1373000</f>
        <v>0</v>
      </c>
      <c r="J49" s="1018" t="s">
        <v>1191</v>
      </c>
      <c r="K49" s="518">
        <f>дод3!J226</f>
        <v>0</v>
      </c>
      <c r="L49" s="513">
        <f t="shared" si="0"/>
        <v>0</v>
      </c>
      <c r="M49" s="516" t="s">
        <v>1050</v>
      </c>
    </row>
    <row r="50" spans="1:14" ht="56.25" x14ac:dyDescent="0.25">
      <c r="A50" s="1315"/>
      <c r="B50" s="1315"/>
      <c r="C50" s="1315"/>
      <c r="D50" s="560"/>
      <c r="E50" s="1021" t="s">
        <v>1380</v>
      </c>
      <c r="F50" s="1083" t="s">
        <v>1188</v>
      </c>
      <c r="G50" s="1084">
        <v>8529260</v>
      </c>
      <c r="H50" s="1083" t="s">
        <v>1274</v>
      </c>
      <c r="I50" s="1084">
        <f>652226+2449900</f>
        <v>3102126</v>
      </c>
      <c r="J50" s="1083" t="s">
        <v>1184</v>
      </c>
      <c r="K50" s="518"/>
      <c r="L50" s="513">
        <f t="shared" si="0"/>
        <v>3102126</v>
      </c>
      <c r="M50" s="516" t="s">
        <v>1050</v>
      </c>
    </row>
    <row r="51" spans="1:14" ht="37.5" x14ac:dyDescent="0.25">
      <c r="A51" s="1315"/>
      <c r="B51" s="1315"/>
      <c r="C51" s="1315"/>
      <c r="D51" s="560"/>
      <c r="E51" s="1023" t="s">
        <v>1381</v>
      </c>
      <c r="F51" s="1083" t="s">
        <v>1188</v>
      </c>
      <c r="G51" s="1084">
        <v>690998</v>
      </c>
      <c r="H51" s="1083" t="s">
        <v>1279</v>
      </c>
      <c r="I51" s="1085">
        <v>69100</v>
      </c>
      <c r="J51" s="1083" t="s">
        <v>1184</v>
      </c>
      <c r="K51" s="518">
        <f>дод3!J227</f>
        <v>348300</v>
      </c>
      <c r="L51" s="513">
        <f t="shared" si="0"/>
        <v>69100</v>
      </c>
      <c r="M51" s="516" t="s">
        <v>1018</v>
      </c>
    </row>
    <row r="52" spans="1:14" s="285" customFormat="1" ht="56.25" x14ac:dyDescent="0.25">
      <c r="A52" s="1315"/>
      <c r="B52" s="1315"/>
      <c r="C52" s="1315"/>
      <c r="D52" s="560"/>
      <c r="E52" s="1023" t="s">
        <v>1382</v>
      </c>
      <c r="F52" s="1083" t="s">
        <v>1019</v>
      </c>
      <c r="G52" s="1084">
        <v>511797</v>
      </c>
      <c r="H52" s="1083" t="s">
        <v>1383</v>
      </c>
      <c r="I52" s="1085">
        <v>51180</v>
      </c>
      <c r="J52" s="1083" t="s">
        <v>1184</v>
      </c>
      <c r="L52" s="513">
        <f t="shared" si="0"/>
        <v>51180</v>
      </c>
      <c r="M52" s="516" t="s">
        <v>1018</v>
      </c>
    </row>
    <row r="53" spans="1:14" ht="56.25" x14ac:dyDescent="0.25">
      <c r="A53" s="1315"/>
      <c r="B53" s="1315"/>
      <c r="C53" s="1315"/>
      <c r="D53" s="560"/>
      <c r="E53" s="1023" t="s">
        <v>1384</v>
      </c>
      <c r="F53" s="1083" t="s">
        <v>1268</v>
      </c>
      <c r="G53" s="1084">
        <v>7144424</v>
      </c>
      <c r="H53" s="1083"/>
      <c r="I53" s="1085">
        <v>3572212</v>
      </c>
      <c r="J53" s="1083" t="s">
        <v>1184</v>
      </c>
      <c r="K53" s="518">
        <f>дод3!J228</f>
        <v>4778924</v>
      </c>
      <c r="L53" s="513">
        <f t="shared" si="0"/>
        <v>3572212</v>
      </c>
      <c r="M53" s="516" t="s">
        <v>1017</v>
      </c>
      <c r="N53" s="525">
        <f>I53+I54+I56</f>
        <v>5086123.22</v>
      </c>
    </row>
    <row r="54" spans="1:14" ht="31.15" customHeight="1" x14ac:dyDescent="0.25">
      <c r="A54" s="1315"/>
      <c r="B54" s="1315"/>
      <c r="C54" s="1315"/>
      <c r="D54" s="560"/>
      <c r="E54" s="1023" t="s">
        <v>1385</v>
      </c>
      <c r="F54" s="1083" t="s">
        <v>1019</v>
      </c>
      <c r="G54" s="1084">
        <v>5317500</v>
      </c>
      <c r="H54" s="1083" t="s">
        <v>1278</v>
      </c>
      <c r="I54" s="1085">
        <v>531750</v>
      </c>
      <c r="J54" s="1083" t="s">
        <v>1184</v>
      </c>
      <c r="K54" s="518">
        <f>SUM(K53)-I53-I54-I55-I56-I57</f>
        <v>-2842441.58</v>
      </c>
      <c r="L54" s="513">
        <f t="shared" si="0"/>
        <v>531750</v>
      </c>
      <c r="M54" s="516" t="s">
        <v>1017</v>
      </c>
      <c r="N54" s="525">
        <f>I55+I57</f>
        <v>2535242.36</v>
      </c>
    </row>
    <row r="55" spans="1:14" ht="37.5" x14ac:dyDescent="0.25">
      <c r="A55" s="1316"/>
      <c r="B55" s="1316"/>
      <c r="C55" s="1316"/>
      <c r="D55" s="560"/>
      <c r="E55" s="1023" t="s">
        <v>1386</v>
      </c>
      <c r="F55" s="1083" t="s">
        <v>1387</v>
      </c>
      <c r="G55" s="1084">
        <v>39336866</v>
      </c>
      <c r="H55" s="1078" t="s">
        <v>1032</v>
      </c>
      <c r="I55" s="1085">
        <v>1500000</v>
      </c>
      <c r="J55" s="1083" t="s">
        <v>1388</v>
      </c>
      <c r="K55" s="518"/>
      <c r="L55" s="513">
        <f t="shared" si="0"/>
        <v>1500000</v>
      </c>
      <c r="M55" s="516" t="s">
        <v>1018</v>
      </c>
    </row>
    <row r="56" spans="1:14" ht="56.25" x14ac:dyDescent="0.25">
      <c r="A56" s="609">
        <v>1617367</v>
      </c>
      <c r="B56" s="608" t="s">
        <v>666</v>
      </c>
      <c r="C56" s="608" t="s">
        <v>226</v>
      </c>
      <c r="D56" s="1322" t="s">
        <v>674</v>
      </c>
      <c r="E56" s="1035" t="s">
        <v>956</v>
      </c>
      <c r="F56" s="1035" t="s">
        <v>1389</v>
      </c>
      <c r="G56" s="1084">
        <v>9059160</v>
      </c>
      <c r="H56" s="1086">
        <v>89.16</v>
      </c>
      <c r="I56" s="1087">
        <v>982161.22</v>
      </c>
      <c r="J56" s="1088">
        <v>100</v>
      </c>
      <c r="K56" s="518"/>
      <c r="L56" s="513">
        <f t="shared" si="0"/>
        <v>982161.22</v>
      </c>
      <c r="M56" s="516" t="s">
        <v>1017</v>
      </c>
    </row>
    <row r="57" spans="1:14" ht="56.25" x14ac:dyDescent="0.25">
      <c r="A57" s="609"/>
      <c r="B57" s="609"/>
      <c r="C57" s="609"/>
      <c r="D57" s="1323"/>
      <c r="E57" s="1024" t="s">
        <v>957</v>
      </c>
      <c r="F57" s="1035" t="s">
        <v>1389</v>
      </c>
      <c r="G57" s="1084">
        <v>9059894</v>
      </c>
      <c r="H57" s="1086">
        <v>98.53</v>
      </c>
      <c r="I57" s="1087">
        <f>133242.36+902000</f>
        <v>1035242.36</v>
      </c>
      <c r="J57" s="1088">
        <v>100</v>
      </c>
      <c r="K57" s="518"/>
      <c r="L57" s="513">
        <f t="shared" si="0"/>
        <v>1035242.36</v>
      </c>
      <c r="M57" s="516" t="s">
        <v>1018</v>
      </c>
    </row>
    <row r="58" spans="1:14" ht="56.25" x14ac:dyDescent="0.25">
      <c r="A58" s="609"/>
      <c r="B58" s="609"/>
      <c r="C58" s="609"/>
      <c r="D58" s="1323"/>
      <c r="E58" s="1025" t="s">
        <v>958</v>
      </c>
      <c r="F58" s="1035" t="s">
        <v>1389</v>
      </c>
      <c r="G58" s="1084">
        <v>9056045</v>
      </c>
      <c r="H58" s="1086">
        <v>97.17</v>
      </c>
      <c r="I58" s="1087">
        <v>256112.16</v>
      </c>
      <c r="J58" s="1088">
        <v>100</v>
      </c>
      <c r="K58" s="518">
        <f>дод3!J229</f>
        <v>719200</v>
      </c>
      <c r="L58" s="513">
        <f t="shared" si="0"/>
        <v>256112.16</v>
      </c>
      <c r="M58" s="516" t="s">
        <v>1018</v>
      </c>
    </row>
    <row r="59" spans="1:14" ht="54" customHeight="1" x14ac:dyDescent="0.25">
      <c r="A59" s="609"/>
      <c r="B59" s="609"/>
      <c r="C59" s="609"/>
      <c r="D59" s="1323"/>
      <c r="E59" s="1025" t="s">
        <v>959</v>
      </c>
      <c r="F59" s="1035" t="s">
        <v>1389</v>
      </c>
      <c r="G59" s="1084">
        <v>9064982</v>
      </c>
      <c r="H59" s="1086">
        <v>82.8</v>
      </c>
      <c r="I59" s="1087">
        <v>1559248.73</v>
      </c>
      <c r="J59" s="1088">
        <v>100</v>
      </c>
      <c r="K59" s="518">
        <f>SUBTOTAL(9,I58:I79)</f>
        <v>12710174.590000002</v>
      </c>
      <c r="L59" s="513">
        <f t="shared" si="0"/>
        <v>1559248.73</v>
      </c>
      <c r="M59" s="516" t="s">
        <v>1018</v>
      </c>
    </row>
    <row r="60" spans="1:14" s="285" customFormat="1" ht="56.25" x14ac:dyDescent="0.25">
      <c r="A60" s="609"/>
      <c r="B60" s="609"/>
      <c r="C60" s="609"/>
      <c r="D60" s="1323"/>
      <c r="E60" s="1025" t="s">
        <v>960</v>
      </c>
      <c r="F60" s="1035" t="s">
        <v>1389</v>
      </c>
      <c r="G60" s="1084">
        <v>9065561</v>
      </c>
      <c r="H60" s="1086">
        <v>99.32</v>
      </c>
      <c r="I60" s="1087">
        <v>61509</v>
      </c>
      <c r="J60" s="1088">
        <v>100</v>
      </c>
      <c r="K60" s="316">
        <f>K58-K59</f>
        <v>-11990974.590000002</v>
      </c>
      <c r="L60" s="513">
        <f t="shared" si="0"/>
        <v>61509</v>
      </c>
      <c r="M60" s="486" t="e">
        <f>I60-#REF!</f>
        <v>#REF!</v>
      </c>
    </row>
    <row r="61" spans="1:14" s="285" customFormat="1" ht="56.25" x14ac:dyDescent="0.25">
      <c r="A61" s="609"/>
      <c r="B61" s="609"/>
      <c r="C61" s="609"/>
      <c r="D61" s="1323"/>
      <c r="E61" s="1025" t="s">
        <v>961</v>
      </c>
      <c r="F61" s="1035" t="s">
        <v>1389</v>
      </c>
      <c r="G61" s="1084">
        <v>9061970</v>
      </c>
      <c r="H61" s="1086">
        <v>83.61</v>
      </c>
      <c r="I61" s="1087">
        <v>1485664.26</v>
      </c>
      <c r="J61" s="1088">
        <v>100</v>
      </c>
      <c r="K61" s="316"/>
      <c r="L61" s="513">
        <f t="shared" si="0"/>
        <v>1485664.26</v>
      </c>
      <c r="M61" s="486" t="e">
        <f>I61-#REF!</f>
        <v>#REF!</v>
      </c>
    </row>
    <row r="62" spans="1:14" s="285" customFormat="1" ht="37.5" x14ac:dyDescent="0.25">
      <c r="A62" s="609"/>
      <c r="B62" s="609"/>
      <c r="C62" s="609"/>
      <c r="D62" s="1323"/>
      <c r="E62" s="1025" t="s">
        <v>962</v>
      </c>
      <c r="F62" s="1035" t="s">
        <v>1389</v>
      </c>
      <c r="G62" s="1084">
        <v>9025979</v>
      </c>
      <c r="H62" s="1086">
        <v>99.07</v>
      </c>
      <c r="I62" s="1087">
        <v>83525.47</v>
      </c>
      <c r="J62" s="1088">
        <v>100</v>
      </c>
      <c r="K62" s="316"/>
      <c r="L62" s="513">
        <f t="shared" si="0"/>
        <v>83525.47</v>
      </c>
      <c r="M62" s="486"/>
    </row>
    <row r="63" spans="1:14" s="285" customFormat="1" ht="56.25" x14ac:dyDescent="0.25">
      <c r="A63" s="609"/>
      <c r="B63" s="609"/>
      <c r="C63" s="609"/>
      <c r="D63" s="1323"/>
      <c r="E63" s="1025" t="s">
        <v>963</v>
      </c>
      <c r="F63" s="1035" t="s">
        <v>1389</v>
      </c>
      <c r="G63" s="1084">
        <v>9065564</v>
      </c>
      <c r="H63" s="1086">
        <v>97.35</v>
      </c>
      <c r="I63" s="1087">
        <v>240355.68</v>
      </c>
      <c r="J63" s="1088">
        <v>100</v>
      </c>
      <c r="K63" s="316"/>
      <c r="L63" s="513">
        <f t="shared" si="0"/>
        <v>240355.68</v>
      </c>
      <c r="M63" s="486"/>
    </row>
    <row r="64" spans="1:14" s="285" customFormat="1" ht="56.25" x14ac:dyDescent="0.25">
      <c r="A64" s="609"/>
      <c r="B64" s="609"/>
      <c r="C64" s="609"/>
      <c r="D64" s="1323"/>
      <c r="E64" s="1039" t="s">
        <v>964</v>
      </c>
      <c r="F64" s="1035" t="s">
        <v>1389</v>
      </c>
      <c r="G64" s="1084">
        <v>9066031</v>
      </c>
      <c r="H64" s="1086">
        <v>99.01</v>
      </c>
      <c r="I64" s="1087">
        <v>90023.49</v>
      </c>
      <c r="J64" s="1088">
        <v>100</v>
      </c>
      <c r="K64" s="316"/>
      <c r="L64" s="513">
        <f t="shared" si="0"/>
        <v>90023.49</v>
      </c>
      <c r="M64" s="486"/>
    </row>
    <row r="65" spans="1:13" s="285" customFormat="1" ht="56.25" x14ac:dyDescent="0.25">
      <c r="A65" s="609"/>
      <c r="B65" s="609"/>
      <c r="C65" s="609"/>
      <c r="D65" s="1323"/>
      <c r="E65" s="1025" t="s">
        <v>965</v>
      </c>
      <c r="F65" s="1035" t="s">
        <v>1389</v>
      </c>
      <c r="G65" s="1084">
        <v>9066480</v>
      </c>
      <c r="H65" s="1086">
        <v>89.87</v>
      </c>
      <c r="I65" s="1087">
        <f>918245.56+200000</f>
        <v>1118245.56</v>
      </c>
      <c r="J65" s="1088">
        <v>100</v>
      </c>
      <c r="K65" s="316"/>
      <c r="L65" s="513">
        <f t="shared" si="0"/>
        <v>1118245.56</v>
      </c>
      <c r="M65" s="486"/>
    </row>
    <row r="66" spans="1:13" s="285" customFormat="1" ht="37.5" x14ac:dyDescent="0.25">
      <c r="A66" s="609"/>
      <c r="B66" s="609"/>
      <c r="C66" s="609"/>
      <c r="D66" s="1323"/>
      <c r="E66" s="1025" t="s">
        <v>966</v>
      </c>
      <c r="F66" s="1035" t="s">
        <v>1389</v>
      </c>
      <c r="G66" s="1084">
        <v>9123804</v>
      </c>
      <c r="H66" s="1086">
        <v>92.05</v>
      </c>
      <c r="I66" s="1087">
        <v>725234.33</v>
      </c>
      <c r="J66" s="1088">
        <v>100</v>
      </c>
      <c r="K66" s="316"/>
      <c r="L66" s="513">
        <f t="shared" si="0"/>
        <v>725234.33</v>
      </c>
      <c r="M66" s="486"/>
    </row>
    <row r="67" spans="1:13" s="285" customFormat="1" ht="56.25" x14ac:dyDescent="0.25">
      <c r="A67" s="609"/>
      <c r="B67" s="609"/>
      <c r="C67" s="609"/>
      <c r="D67" s="1323"/>
      <c r="E67" s="1025" t="s">
        <v>967</v>
      </c>
      <c r="F67" s="1035" t="s">
        <v>1389</v>
      </c>
      <c r="G67" s="1084">
        <v>9116072</v>
      </c>
      <c r="H67" s="1086">
        <v>99.19</v>
      </c>
      <c r="I67" s="1087">
        <v>73396.649999999994</v>
      </c>
      <c r="J67" s="1088">
        <v>100</v>
      </c>
      <c r="K67" s="316"/>
      <c r="L67" s="513">
        <f t="shared" si="0"/>
        <v>73396.649999999994</v>
      </c>
      <c r="M67" s="486"/>
    </row>
    <row r="68" spans="1:13" s="285" customFormat="1" ht="56.25" x14ac:dyDescent="0.25">
      <c r="A68" s="609"/>
      <c r="B68" s="609"/>
      <c r="C68" s="609"/>
      <c r="D68" s="1323"/>
      <c r="E68" s="1025" t="s">
        <v>1390</v>
      </c>
      <c r="F68" s="1035" t="s">
        <v>1389</v>
      </c>
      <c r="G68" s="1084">
        <v>8949665</v>
      </c>
      <c r="H68" s="1086">
        <v>96.73</v>
      </c>
      <c r="I68" s="1087">
        <v>298300.59999999998</v>
      </c>
      <c r="J68" s="1088">
        <v>100</v>
      </c>
      <c r="K68" s="316"/>
      <c r="L68" s="513">
        <f t="shared" si="0"/>
        <v>298300.59999999998</v>
      </c>
      <c r="M68" s="486"/>
    </row>
    <row r="69" spans="1:13" s="285" customFormat="1" ht="56.25" x14ac:dyDescent="0.25">
      <c r="A69" s="609"/>
      <c r="B69" s="609"/>
      <c r="C69" s="609"/>
      <c r="D69" s="1323"/>
      <c r="E69" s="1025" t="s">
        <v>968</v>
      </c>
      <c r="F69" s="1035" t="s">
        <v>1389</v>
      </c>
      <c r="G69" s="1084">
        <v>9124000</v>
      </c>
      <c r="H69" s="1086">
        <v>97.93</v>
      </c>
      <c r="I69" s="1087">
        <v>188912.19</v>
      </c>
      <c r="J69" s="1088">
        <v>100</v>
      </c>
      <c r="K69" s="316"/>
      <c r="L69" s="513">
        <f t="shared" si="0"/>
        <v>188912.19</v>
      </c>
      <c r="M69" s="486"/>
    </row>
    <row r="70" spans="1:13" s="490" customFormat="1" ht="37.5" x14ac:dyDescent="0.25">
      <c r="A70" s="609"/>
      <c r="B70" s="609"/>
      <c r="C70" s="609"/>
      <c r="D70" s="1323"/>
      <c r="E70" s="1025" t="s">
        <v>969</v>
      </c>
      <c r="F70" s="1035" t="s">
        <v>1389</v>
      </c>
      <c r="G70" s="1089">
        <v>9045415</v>
      </c>
      <c r="H70" s="1090">
        <v>99.06</v>
      </c>
      <c r="I70" s="1087">
        <v>85238.720000000001</v>
      </c>
      <c r="J70" s="1088">
        <v>100</v>
      </c>
      <c r="K70" s="481"/>
      <c r="L70" s="513">
        <f t="shared" si="0"/>
        <v>85238.720000000001</v>
      </c>
      <c r="M70" s="489"/>
    </row>
    <row r="71" spans="1:13" s="490" customFormat="1" ht="37.5" x14ac:dyDescent="0.25">
      <c r="A71" s="609"/>
      <c r="B71" s="609"/>
      <c r="C71" s="609"/>
      <c r="D71" s="1323"/>
      <c r="E71" s="1025" t="s">
        <v>970</v>
      </c>
      <c r="F71" s="1035" t="s">
        <v>1389</v>
      </c>
      <c r="G71" s="1084">
        <v>9067200</v>
      </c>
      <c r="H71" s="1086">
        <v>95.74</v>
      </c>
      <c r="I71" s="1087">
        <f>386539.53+406720</f>
        <v>793259.53</v>
      </c>
      <c r="J71" s="1088">
        <v>100</v>
      </c>
      <c r="K71" s="481"/>
      <c r="L71" s="513">
        <f t="shared" si="0"/>
        <v>793259.53</v>
      </c>
      <c r="M71" s="489"/>
    </row>
    <row r="72" spans="1:13" s="285" customFormat="1" ht="37.5" x14ac:dyDescent="0.25">
      <c r="A72" s="609"/>
      <c r="B72" s="609"/>
      <c r="C72" s="609"/>
      <c r="D72" s="1323"/>
      <c r="E72" s="1025" t="s">
        <v>971</v>
      </c>
      <c r="F72" s="1035" t="s">
        <v>1389</v>
      </c>
      <c r="G72" s="1084">
        <v>9065741</v>
      </c>
      <c r="H72" s="1086">
        <v>99.31</v>
      </c>
      <c r="I72" s="1087">
        <v>62887.78</v>
      </c>
      <c r="J72" s="1088">
        <v>100</v>
      </c>
      <c r="K72" s="316"/>
      <c r="L72" s="513">
        <f t="shared" si="0"/>
        <v>62887.78</v>
      </c>
      <c r="M72" s="486"/>
    </row>
    <row r="73" spans="1:13" s="285" customFormat="1" ht="37.5" x14ac:dyDescent="0.25">
      <c r="A73" s="609"/>
      <c r="B73" s="609"/>
      <c r="C73" s="609"/>
      <c r="D73" s="1323"/>
      <c r="E73" s="1025" t="s">
        <v>972</v>
      </c>
      <c r="F73" s="1035" t="s">
        <v>1389</v>
      </c>
      <c r="G73" s="1089">
        <v>9064850</v>
      </c>
      <c r="H73" s="1090">
        <v>99.23</v>
      </c>
      <c r="I73" s="1087">
        <v>69619.45</v>
      </c>
      <c r="J73" s="1088">
        <v>100</v>
      </c>
      <c r="K73" s="316"/>
      <c r="L73" s="513">
        <f t="shared" si="0"/>
        <v>69619.45</v>
      </c>
      <c r="M73" s="486"/>
    </row>
    <row r="74" spans="1:13" s="285" customFormat="1" ht="56.25" x14ac:dyDescent="0.25">
      <c r="A74" s="609"/>
      <c r="B74" s="609"/>
      <c r="C74" s="609"/>
      <c r="D74" s="1323"/>
      <c r="E74" s="1025" t="s">
        <v>973</v>
      </c>
      <c r="F74" s="1035" t="s">
        <v>1389</v>
      </c>
      <c r="G74" s="1084">
        <v>9066287</v>
      </c>
      <c r="H74" s="1086">
        <v>98.34</v>
      </c>
      <c r="I74" s="1087">
        <f>150672.84+900000</f>
        <v>1050672.8400000001</v>
      </c>
      <c r="J74" s="1088">
        <v>100</v>
      </c>
      <c r="K74" s="316"/>
      <c r="L74" s="513">
        <f t="shared" si="0"/>
        <v>1050672.8400000001</v>
      </c>
      <c r="M74" s="486"/>
    </row>
    <row r="75" spans="1:13" s="285" customFormat="1" ht="56.25" x14ac:dyDescent="0.25">
      <c r="A75" s="609"/>
      <c r="B75" s="609"/>
      <c r="C75" s="609"/>
      <c r="D75" s="1323"/>
      <c r="E75" s="1025" t="s">
        <v>974</v>
      </c>
      <c r="F75" s="1035" t="s">
        <v>1389</v>
      </c>
      <c r="G75" s="1084">
        <v>9067123</v>
      </c>
      <c r="H75" s="1086">
        <v>98.81</v>
      </c>
      <c r="I75" s="1087">
        <v>107556.29</v>
      </c>
      <c r="J75" s="1088">
        <v>100</v>
      </c>
      <c r="K75" s="316"/>
      <c r="L75" s="513">
        <f t="shared" si="0"/>
        <v>107556.29</v>
      </c>
      <c r="M75" s="486"/>
    </row>
    <row r="76" spans="1:13" s="285" customFormat="1" ht="37.5" x14ac:dyDescent="0.25">
      <c r="A76" s="609"/>
      <c r="B76" s="609"/>
      <c r="C76" s="609"/>
      <c r="D76" s="1323"/>
      <c r="E76" s="1035" t="s">
        <v>975</v>
      </c>
      <c r="F76" s="1035" t="s">
        <v>1389</v>
      </c>
      <c r="G76" s="1084">
        <v>9120537</v>
      </c>
      <c r="H76" s="1086">
        <v>98.75</v>
      </c>
      <c r="I76" s="1087">
        <v>113723.3</v>
      </c>
      <c r="J76" s="1088">
        <v>100</v>
      </c>
      <c r="K76" s="316"/>
      <c r="L76" s="513">
        <f t="shared" si="0"/>
        <v>113723.3</v>
      </c>
      <c r="M76" s="486"/>
    </row>
    <row r="77" spans="1:13" s="285" customFormat="1" ht="56.25" x14ac:dyDescent="0.25">
      <c r="A77" s="609"/>
      <c r="B77" s="609"/>
      <c r="C77" s="609"/>
      <c r="D77" s="1323"/>
      <c r="E77" s="1035" t="s">
        <v>976</v>
      </c>
      <c r="F77" s="1035" t="s">
        <v>1389</v>
      </c>
      <c r="G77" s="1084">
        <v>9062725</v>
      </c>
      <c r="H77" s="1086">
        <v>86.5</v>
      </c>
      <c r="I77" s="1087">
        <v>1223388.47</v>
      </c>
      <c r="J77" s="1088">
        <v>100</v>
      </c>
      <c r="K77" s="316"/>
      <c r="L77" s="513">
        <f t="shared" ref="L77:L107" si="1">I77</f>
        <v>1223388.47</v>
      </c>
      <c r="M77" s="486"/>
    </row>
    <row r="78" spans="1:13" s="285" customFormat="1" ht="37.5" x14ac:dyDescent="0.25">
      <c r="A78" s="609"/>
      <c r="B78" s="609"/>
      <c r="C78" s="609"/>
      <c r="D78" s="1323"/>
      <c r="E78" s="1035" t="s">
        <v>977</v>
      </c>
      <c r="F78" s="1035" t="s">
        <v>914</v>
      </c>
      <c r="G78" s="1084">
        <v>9419954</v>
      </c>
      <c r="H78" s="1086">
        <v>94.76</v>
      </c>
      <c r="I78" s="463">
        <v>493266.53</v>
      </c>
      <c r="J78" s="1088">
        <v>100</v>
      </c>
      <c r="K78" s="316"/>
      <c r="L78" s="513">
        <f t="shared" si="1"/>
        <v>493266.53</v>
      </c>
      <c r="M78" s="486"/>
    </row>
    <row r="79" spans="1:13" s="285" customFormat="1" ht="37.5" x14ac:dyDescent="0.25">
      <c r="A79" s="1040"/>
      <c r="B79" s="1040"/>
      <c r="C79" s="1040"/>
      <c r="D79" s="1324"/>
      <c r="E79" s="1035" t="s">
        <v>1391</v>
      </c>
      <c r="F79" s="1091" t="s">
        <v>1268</v>
      </c>
      <c r="G79" s="1084">
        <v>8886761</v>
      </c>
      <c r="H79" s="1086">
        <v>71.849999999999994</v>
      </c>
      <c r="I79" s="463">
        <f>2490033.56+40000</f>
        <v>2530033.56</v>
      </c>
      <c r="J79" s="1088">
        <v>100</v>
      </c>
      <c r="K79" s="316"/>
      <c r="L79" s="513">
        <f t="shared" si="1"/>
        <v>2530033.56</v>
      </c>
      <c r="M79" s="486"/>
    </row>
    <row r="80" spans="1:13" ht="75" hidden="1" x14ac:dyDescent="0.25">
      <c r="A80" s="1300" t="s">
        <v>1028</v>
      </c>
      <c r="B80" s="1300">
        <v>7369</v>
      </c>
      <c r="C80" s="1300" t="s">
        <v>226</v>
      </c>
      <c r="D80" s="1325" t="s">
        <v>1033</v>
      </c>
      <c r="E80" s="1026" t="s">
        <v>1034</v>
      </c>
      <c r="F80" s="1027">
        <v>2020</v>
      </c>
      <c r="G80" s="1028">
        <v>8961514</v>
      </c>
      <c r="H80" s="1028"/>
      <c r="I80" s="1028"/>
      <c r="J80" s="1038">
        <v>100</v>
      </c>
      <c r="K80" s="575">
        <f>дод3!J230</f>
        <v>109200</v>
      </c>
      <c r="L80" s="513">
        <f t="shared" si="1"/>
        <v>0</v>
      </c>
      <c r="M80" s="516" t="s">
        <v>1017</v>
      </c>
    </row>
    <row r="81" spans="1:14" ht="54" hidden="1" customHeight="1" x14ac:dyDescent="0.25">
      <c r="A81" s="1301"/>
      <c r="B81" s="1301">
        <v>7369</v>
      </c>
      <c r="C81" s="1301">
        <v>490</v>
      </c>
      <c r="D81" s="1326"/>
      <c r="E81" s="1026" t="s">
        <v>1035</v>
      </c>
      <c r="F81" s="1027">
        <v>2020</v>
      </c>
      <c r="G81" s="1028">
        <v>9849257</v>
      </c>
      <c r="H81" s="1028"/>
      <c r="I81" s="1028"/>
      <c r="J81" s="1038">
        <v>100</v>
      </c>
      <c r="K81" s="518">
        <f>дод3!J231</f>
        <v>32619631</v>
      </c>
      <c r="L81" s="513">
        <f t="shared" si="1"/>
        <v>0</v>
      </c>
      <c r="M81" s="516" t="s">
        <v>1018</v>
      </c>
    </row>
    <row r="82" spans="1:14" ht="75" hidden="1" x14ac:dyDescent="0.25">
      <c r="A82" s="1301"/>
      <c r="B82" s="1301">
        <v>7369</v>
      </c>
      <c r="C82" s="1301">
        <v>490</v>
      </c>
      <c r="D82" s="1326"/>
      <c r="E82" s="1026" t="s">
        <v>1036</v>
      </c>
      <c r="F82" s="1027">
        <v>2020</v>
      </c>
      <c r="G82" s="1028">
        <v>7900007</v>
      </c>
      <c r="H82" s="1028"/>
      <c r="I82" s="1028"/>
      <c r="J82" s="1038">
        <v>100</v>
      </c>
      <c r="K82" s="518"/>
      <c r="L82" s="513">
        <f t="shared" si="1"/>
        <v>0</v>
      </c>
      <c r="M82" s="516"/>
    </row>
    <row r="83" spans="1:14" ht="56.25" hidden="1" x14ac:dyDescent="0.25">
      <c r="A83" s="1301"/>
      <c r="B83" s="1301">
        <v>7369</v>
      </c>
      <c r="C83" s="1301">
        <v>490</v>
      </c>
      <c r="D83" s="1326"/>
      <c r="E83" s="1026" t="s">
        <v>1037</v>
      </c>
      <c r="F83" s="1027">
        <v>2020</v>
      </c>
      <c r="G83" s="1028">
        <v>10028348</v>
      </c>
      <c r="H83" s="1028"/>
      <c r="I83" s="1028"/>
      <c r="J83" s="1038">
        <v>100</v>
      </c>
      <c r="K83" s="518">
        <f>SUBTOTAL(9,I81:I96)</f>
        <v>13066987.810000001</v>
      </c>
      <c r="L83" s="513">
        <f t="shared" si="1"/>
        <v>0</v>
      </c>
      <c r="M83" s="521" t="s">
        <v>1018</v>
      </c>
      <c r="N83" s="516">
        <f>I86+I84+I83</f>
        <v>0</v>
      </c>
    </row>
    <row r="84" spans="1:14" s="522" customFormat="1" ht="56.25" hidden="1" x14ac:dyDescent="0.25">
      <c r="A84" s="1301"/>
      <c r="B84" s="1301">
        <v>7369</v>
      </c>
      <c r="C84" s="1301">
        <v>490</v>
      </c>
      <c r="D84" s="1326"/>
      <c r="E84" s="1026" t="s">
        <v>1038</v>
      </c>
      <c r="F84" s="1027">
        <v>2020</v>
      </c>
      <c r="G84" s="1028">
        <v>11708486</v>
      </c>
      <c r="H84" s="1028"/>
      <c r="I84" s="1028"/>
      <c r="J84" s="1038">
        <v>100</v>
      </c>
      <c r="K84" s="575">
        <f>K81-K83</f>
        <v>19552643.189999998</v>
      </c>
      <c r="L84" s="513">
        <f t="shared" si="1"/>
        <v>0</v>
      </c>
      <c r="M84" s="521" t="s">
        <v>1018</v>
      </c>
      <c r="N84" s="521">
        <f>I81+I85</f>
        <v>0</v>
      </c>
    </row>
    <row r="85" spans="1:14" s="522" customFormat="1" ht="75" hidden="1" x14ac:dyDescent="0.25">
      <c r="A85" s="1301"/>
      <c r="B85" s="1301">
        <v>7369</v>
      </c>
      <c r="C85" s="1301">
        <v>490</v>
      </c>
      <c r="D85" s="1326"/>
      <c r="E85" s="1026" t="s">
        <v>1039</v>
      </c>
      <c r="F85" s="1027">
        <v>2020</v>
      </c>
      <c r="G85" s="1028">
        <v>8721482</v>
      </c>
      <c r="H85" s="1028"/>
      <c r="I85" s="1028"/>
      <c r="J85" s="1038">
        <v>100</v>
      </c>
      <c r="K85" s="520"/>
      <c r="L85" s="513">
        <f t="shared" si="1"/>
        <v>0</v>
      </c>
      <c r="M85" s="521" t="s">
        <v>1018</v>
      </c>
    </row>
    <row r="86" spans="1:14" s="522" customFormat="1" ht="93.75" hidden="1" x14ac:dyDescent="0.25">
      <c r="A86" s="1302"/>
      <c r="B86" s="1302">
        <v>7369</v>
      </c>
      <c r="C86" s="1302">
        <v>490</v>
      </c>
      <c r="D86" s="1327"/>
      <c r="E86" s="1026" t="s">
        <v>1040</v>
      </c>
      <c r="F86" s="1027">
        <v>2020</v>
      </c>
      <c r="G86" s="1028">
        <v>16207602</v>
      </c>
      <c r="H86" s="1028"/>
      <c r="I86" s="1028"/>
      <c r="J86" s="1038">
        <v>100</v>
      </c>
      <c r="K86" s="520"/>
      <c r="L86" s="513">
        <f t="shared" si="1"/>
        <v>0</v>
      </c>
      <c r="M86" s="521" t="s">
        <v>1018</v>
      </c>
    </row>
    <row r="87" spans="1:14" ht="41.45" hidden="1" customHeight="1" x14ac:dyDescent="0.25">
      <c r="A87" s="1041"/>
      <c r="B87" s="1041"/>
      <c r="C87" s="1041"/>
      <c r="D87" s="1042"/>
      <c r="E87" s="1025"/>
      <c r="F87" s="1043"/>
      <c r="G87" s="1019"/>
      <c r="H87" s="1044"/>
      <c r="I87" s="1045"/>
      <c r="J87" s="1038">
        <v>100</v>
      </c>
      <c r="K87" s="518"/>
      <c r="L87" s="513">
        <f t="shared" si="1"/>
        <v>0</v>
      </c>
      <c r="M87" s="521" t="s">
        <v>1018</v>
      </c>
    </row>
    <row r="88" spans="1:14" ht="37.5" hidden="1" x14ac:dyDescent="0.25">
      <c r="A88" s="964" t="s">
        <v>599</v>
      </c>
      <c r="B88" s="515" t="s">
        <v>600</v>
      </c>
      <c r="C88" s="515" t="s">
        <v>226</v>
      </c>
      <c r="D88" s="455" t="s">
        <v>601</v>
      </c>
      <c r="E88" s="1046"/>
      <c r="F88" s="563"/>
      <c r="G88" s="463"/>
      <c r="H88" s="495"/>
      <c r="I88" s="495"/>
      <c r="J88" s="1038">
        <v>100</v>
      </c>
      <c r="K88" s="518"/>
      <c r="L88" s="513">
        <f t="shared" si="1"/>
        <v>0</v>
      </c>
      <c r="M88" s="521" t="s">
        <v>1018</v>
      </c>
    </row>
    <row r="89" spans="1:14" ht="75" hidden="1" x14ac:dyDescent="0.25">
      <c r="A89" s="1312" t="s">
        <v>1028</v>
      </c>
      <c r="B89" s="1312">
        <v>7369</v>
      </c>
      <c r="C89" s="1312" t="s">
        <v>226</v>
      </c>
      <c r="D89" s="1313" t="s">
        <v>1033</v>
      </c>
      <c r="E89" s="1026" t="s">
        <v>1034</v>
      </c>
      <c r="F89" s="1027" t="s">
        <v>1268</v>
      </c>
      <c r="G89" s="1028">
        <v>8961514</v>
      </c>
      <c r="H89" s="1028"/>
      <c r="I89" s="1028"/>
      <c r="J89" s="1029"/>
      <c r="K89" s="518"/>
      <c r="L89" s="513">
        <f t="shared" si="1"/>
        <v>0</v>
      </c>
      <c r="M89" s="521" t="s">
        <v>1018</v>
      </c>
    </row>
    <row r="90" spans="1:14" ht="75" x14ac:dyDescent="0.25">
      <c r="A90" s="1312"/>
      <c r="B90" s="1312">
        <v>7369</v>
      </c>
      <c r="C90" s="1312">
        <v>490</v>
      </c>
      <c r="D90" s="1313"/>
      <c r="E90" s="1026" t="s">
        <v>1035</v>
      </c>
      <c r="F90" s="1092" t="s">
        <v>1268</v>
      </c>
      <c r="G90" s="1093">
        <v>9849257</v>
      </c>
      <c r="H90" s="1093">
        <v>74.7</v>
      </c>
      <c r="I90" s="985">
        <v>2489203</v>
      </c>
      <c r="J90" s="1088">
        <v>100</v>
      </c>
      <c r="K90" s="518"/>
      <c r="L90" s="513">
        <f t="shared" si="1"/>
        <v>2489203</v>
      </c>
      <c r="M90" s="521" t="s">
        <v>1018</v>
      </c>
    </row>
    <row r="91" spans="1:14" ht="75" hidden="1" x14ac:dyDescent="0.25">
      <c r="A91" s="1312"/>
      <c r="B91" s="1312">
        <v>7369</v>
      </c>
      <c r="C91" s="1312">
        <v>490</v>
      </c>
      <c r="D91" s="1313"/>
      <c r="E91" s="1026" t="s">
        <v>1036</v>
      </c>
      <c r="F91" s="1027" t="s">
        <v>1268</v>
      </c>
      <c r="G91" s="1028">
        <v>7900007</v>
      </c>
      <c r="H91" s="1028"/>
      <c r="I91" s="1028"/>
      <c r="J91" s="1029"/>
      <c r="K91" s="518"/>
      <c r="L91" s="513">
        <f t="shared" si="1"/>
        <v>0</v>
      </c>
      <c r="M91" s="521" t="s">
        <v>1018</v>
      </c>
    </row>
    <row r="92" spans="1:14" ht="56.25" x14ac:dyDescent="0.25">
      <c r="A92" s="1312"/>
      <c r="B92" s="1312">
        <v>7369</v>
      </c>
      <c r="C92" s="1312">
        <v>490</v>
      </c>
      <c r="D92" s="1313"/>
      <c r="E92" s="1026" t="s">
        <v>1037</v>
      </c>
      <c r="F92" s="1092" t="s">
        <v>1268</v>
      </c>
      <c r="G92" s="1093">
        <v>10028348</v>
      </c>
      <c r="H92" s="1093">
        <v>80.7</v>
      </c>
      <c r="I92" s="985">
        <v>1937204.81</v>
      </c>
      <c r="J92" s="1088">
        <v>100</v>
      </c>
      <c r="K92" s="518"/>
      <c r="L92" s="513">
        <f t="shared" si="1"/>
        <v>1937204.81</v>
      </c>
      <c r="M92" s="521" t="s">
        <v>1018</v>
      </c>
    </row>
    <row r="93" spans="1:14" ht="56.25" hidden="1" x14ac:dyDescent="0.25">
      <c r="A93" s="1312"/>
      <c r="B93" s="1312">
        <v>7369</v>
      </c>
      <c r="C93" s="1312">
        <v>490</v>
      </c>
      <c r="D93" s="1313"/>
      <c r="E93" s="1026" t="s">
        <v>1038</v>
      </c>
      <c r="F93" s="1027" t="s">
        <v>1268</v>
      </c>
      <c r="G93" s="1028">
        <v>11708486</v>
      </c>
      <c r="H93" s="1028"/>
      <c r="I93" s="1028"/>
      <c r="J93" s="1029"/>
      <c r="K93" s="518"/>
      <c r="L93" s="513">
        <f t="shared" si="1"/>
        <v>0</v>
      </c>
      <c r="M93" s="521" t="s">
        <v>1018</v>
      </c>
    </row>
    <row r="94" spans="1:14" ht="75" hidden="1" x14ac:dyDescent="0.25">
      <c r="A94" s="1312"/>
      <c r="B94" s="1312">
        <v>7369</v>
      </c>
      <c r="C94" s="1312">
        <v>490</v>
      </c>
      <c r="D94" s="1313"/>
      <c r="E94" s="1026" t="s">
        <v>1039</v>
      </c>
      <c r="F94" s="1027" t="s">
        <v>1268</v>
      </c>
      <c r="G94" s="1028">
        <v>8721482</v>
      </c>
      <c r="H94" s="1028"/>
      <c r="I94" s="1028"/>
      <c r="J94" s="1029"/>
      <c r="K94" s="518"/>
      <c r="L94" s="513">
        <f t="shared" si="1"/>
        <v>0</v>
      </c>
      <c r="M94" s="521" t="s">
        <v>1018</v>
      </c>
    </row>
    <row r="95" spans="1:14" ht="93.75" x14ac:dyDescent="0.25">
      <c r="A95" s="1312"/>
      <c r="B95" s="1312">
        <v>7369</v>
      </c>
      <c r="C95" s="1312">
        <v>490</v>
      </c>
      <c r="D95" s="1313"/>
      <c r="E95" s="1026" t="s">
        <v>1040</v>
      </c>
      <c r="F95" s="1092" t="s">
        <v>1268</v>
      </c>
      <c r="G95" s="1093">
        <v>16207602</v>
      </c>
      <c r="H95" s="1093">
        <v>46.7</v>
      </c>
      <c r="I95" s="985">
        <v>8640580</v>
      </c>
      <c r="J95" s="1088">
        <v>100</v>
      </c>
      <c r="K95" s="518"/>
      <c r="L95" s="513">
        <f t="shared" si="1"/>
        <v>8640580</v>
      </c>
      <c r="M95" s="521" t="s">
        <v>1018</v>
      </c>
    </row>
    <row r="96" spans="1:14" ht="75" hidden="1" x14ac:dyDescent="0.25">
      <c r="A96" s="964" t="s">
        <v>1392</v>
      </c>
      <c r="B96" s="515" t="s">
        <v>1393</v>
      </c>
      <c r="C96" s="515" t="s">
        <v>226</v>
      </c>
      <c r="D96" s="455" t="s">
        <v>1394</v>
      </c>
      <c r="E96" s="1047" t="s">
        <v>1395</v>
      </c>
      <c r="F96" s="1036" t="s">
        <v>1268</v>
      </c>
      <c r="G96" s="1019">
        <v>23561249</v>
      </c>
      <c r="H96" s="1037">
        <v>9.1300000000000008</v>
      </c>
      <c r="I96" s="1017"/>
      <c r="J96" s="1038">
        <v>100</v>
      </c>
      <c r="K96" s="518"/>
      <c r="L96" s="513">
        <f t="shared" si="1"/>
        <v>0</v>
      </c>
      <c r="M96" s="521" t="s">
        <v>1018</v>
      </c>
    </row>
    <row r="97" spans="1:15" customFormat="1" ht="56.25" hidden="1" x14ac:dyDescent="0.25">
      <c r="A97" s="1048" t="s">
        <v>478</v>
      </c>
      <c r="B97" s="1049"/>
      <c r="C97" s="1049"/>
      <c r="D97" s="1050" t="s">
        <v>256</v>
      </c>
      <c r="E97" s="1049"/>
      <c r="F97" s="1049"/>
      <c r="G97" s="1051"/>
      <c r="H97" s="1051"/>
      <c r="I97" s="1051">
        <f>I98</f>
        <v>0</v>
      </c>
      <c r="J97" s="1051"/>
      <c r="K97" s="316"/>
      <c r="L97" s="513">
        <f t="shared" si="1"/>
        <v>0</v>
      </c>
      <c r="M97" s="440" t="e">
        <f>I97-#REF!</f>
        <v>#REF!</v>
      </c>
    </row>
    <row r="98" spans="1:15" customFormat="1" ht="56.25" hidden="1" x14ac:dyDescent="0.25">
      <c r="A98" s="1049" t="s">
        <v>479</v>
      </c>
      <c r="B98" s="1049"/>
      <c r="C98" s="1049"/>
      <c r="D98" s="1050" t="s">
        <v>256</v>
      </c>
      <c r="E98" s="1049"/>
      <c r="F98" s="1049"/>
      <c r="G98" s="1051"/>
      <c r="H98" s="1051"/>
      <c r="I98" s="1051">
        <f>I99+I100+I101+I102+I103+I104+I105+I106</f>
        <v>0</v>
      </c>
      <c r="J98" s="1051"/>
      <c r="K98" s="316"/>
      <c r="L98" s="513">
        <f t="shared" si="1"/>
        <v>0</v>
      </c>
      <c r="M98" s="440" t="e">
        <f>I98-#REF!</f>
        <v>#REF!</v>
      </c>
    </row>
    <row r="99" spans="1:15" s="269" customFormat="1" ht="18.75" hidden="1" customHeight="1" x14ac:dyDescent="0.3">
      <c r="A99" s="1052">
        <v>2818313</v>
      </c>
      <c r="B99" s="1052">
        <v>8313</v>
      </c>
      <c r="C99" s="1052" t="s">
        <v>286</v>
      </c>
      <c r="D99" s="319" t="s">
        <v>163</v>
      </c>
      <c r="E99" s="270" t="s">
        <v>675</v>
      </c>
      <c r="F99" s="270"/>
      <c r="G99" s="289"/>
      <c r="H99" s="289"/>
      <c r="I99" s="289"/>
      <c r="J99" s="289"/>
      <c r="K99" s="317"/>
      <c r="L99" s="513">
        <f t="shared" si="1"/>
        <v>0</v>
      </c>
      <c r="M99" s="440" t="e">
        <f>I99-#REF!</f>
        <v>#REF!</v>
      </c>
    </row>
    <row r="100" spans="1:15" s="269" customFormat="1" ht="37.5" hidden="1" x14ac:dyDescent="0.3">
      <c r="A100" s="1053"/>
      <c r="B100" s="1053"/>
      <c r="C100" s="1053"/>
      <c r="D100" s="320"/>
      <c r="E100" s="270" t="s">
        <v>676</v>
      </c>
      <c r="F100" s="270"/>
      <c r="G100" s="289"/>
      <c r="H100" s="289"/>
      <c r="I100" s="289"/>
      <c r="J100" s="289"/>
      <c r="K100" s="317"/>
      <c r="L100" s="513">
        <f t="shared" si="1"/>
        <v>0</v>
      </c>
      <c r="M100" s="440" t="e">
        <f>I100-#REF!</f>
        <v>#REF!</v>
      </c>
    </row>
    <row r="101" spans="1:15" s="269" customFormat="1" ht="56.25" hidden="1" x14ac:dyDescent="0.3">
      <c r="A101" s="1053"/>
      <c r="B101" s="1053"/>
      <c r="C101" s="1053"/>
      <c r="D101" s="320"/>
      <c r="E101" s="270" t="s">
        <v>677</v>
      </c>
      <c r="F101" s="270"/>
      <c r="G101" s="289"/>
      <c r="H101" s="289"/>
      <c r="I101" s="289"/>
      <c r="J101" s="289"/>
      <c r="K101" s="317"/>
      <c r="L101" s="513">
        <f t="shared" si="1"/>
        <v>0</v>
      </c>
      <c r="M101" s="440" t="e">
        <f>I101-#REF!</f>
        <v>#REF!</v>
      </c>
    </row>
    <row r="102" spans="1:15" s="269" customFormat="1" ht="37.5" hidden="1" x14ac:dyDescent="0.3">
      <c r="A102" s="1053"/>
      <c r="B102" s="1053"/>
      <c r="C102" s="1053"/>
      <c r="D102" s="320"/>
      <c r="E102" s="270" t="s">
        <v>678</v>
      </c>
      <c r="F102" s="270"/>
      <c r="G102" s="289"/>
      <c r="H102" s="289"/>
      <c r="I102" s="289"/>
      <c r="J102" s="289"/>
      <c r="K102" s="317"/>
      <c r="L102" s="513">
        <f t="shared" si="1"/>
        <v>0</v>
      </c>
      <c r="M102" s="440" t="e">
        <f>I102-#REF!</f>
        <v>#REF!</v>
      </c>
    </row>
    <row r="103" spans="1:15" s="269" customFormat="1" ht="37.5" hidden="1" x14ac:dyDescent="0.3">
      <c r="A103" s="1053"/>
      <c r="B103" s="1053"/>
      <c r="C103" s="1053"/>
      <c r="D103" s="320"/>
      <c r="E103" s="270" t="s">
        <v>679</v>
      </c>
      <c r="F103" s="270"/>
      <c r="G103" s="289"/>
      <c r="H103" s="289"/>
      <c r="I103" s="289"/>
      <c r="J103" s="289"/>
      <c r="K103" s="317"/>
      <c r="L103" s="513">
        <f t="shared" si="1"/>
        <v>0</v>
      </c>
      <c r="M103" s="440" t="e">
        <f>I103-#REF!</f>
        <v>#REF!</v>
      </c>
    </row>
    <row r="104" spans="1:15" s="269" customFormat="1" ht="37.5" hidden="1" x14ac:dyDescent="0.3">
      <c r="A104" s="1053"/>
      <c r="B104" s="1053"/>
      <c r="C104" s="1053"/>
      <c r="D104" s="320"/>
      <c r="E104" s="270" t="s">
        <v>680</v>
      </c>
      <c r="F104" s="270"/>
      <c r="G104" s="289"/>
      <c r="H104" s="289"/>
      <c r="I104" s="289"/>
      <c r="J104" s="289"/>
      <c r="K104" s="317"/>
      <c r="L104" s="513">
        <f t="shared" si="1"/>
        <v>0</v>
      </c>
      <c r="M104" s="440" t="e">
        <f>I104-#REF!</f>
        <v>#REF!</v>
      </c>
    </row>
    <row r="105" spans="1:15" s="269" customFormat="1" ht="56.25" hidden="1" x14ac:dyDescent="0.3">
      <c r="A105" s="1053"/>
      <c r="B105" s="1053"/>
      <c r="C105" s="1053"/>
      <c r="D105" s="320"/>
      <c r="E105" s="270" t="s">
        <v>681</v>
      </c>
      <c r="F105" s="270"/>
      <c r="G105" s="289"/>
      <c r="H105" s="289"/>
      <c r="I105" s="289"/>
      <c r="J105" s="289"/>
      <c r="K105" s="317"/>
      <c r="L105" s="513">
        <f t="shared" si="1"/>
        <v>0</v>
      </c>
      <c r="M105" s="440" t="e">
        <f>I105-#REF!</f>
        <v>#REF!</v>
      </c>
    </row>
    <row r="106" spans="1:15" s="269" customFormat="1" ht="37.5" hidden="1" x14ac:dyDescent="0.25">
      <c r="A106" s="1054"/>
      <c r="B106" s="1054"/>
      <c r="C106" s="1054"/>
      <c r="D106" s="299"/>
      <c r="E106" s="1055" t="s">
        <v>720</v>
      </c>
      <c r="F106" s="1055"/>
      <c r="G106" s="463"/>
      <c r="H106" s="463"/>
      <c r="I106" s="463"/>
      <c r="J106" s="463"/>
      <c r="K106" s="318"/>
      <c r="L106" s="513">
        <f t="shared" si="1"/>
        <v>0</v>
      </c>
      <c r="M106" s="440" t="e">
        <f>I106-#REF!</f>
        <v>#REF!</v>
      </c>
    </row>
    <row r="107" spans="1:15" s="523" customFormat="1" ht="18.75" x14ac:dyDescent="0.25">
      <c r="A107" s="1056" t="s">
        <v>748</v>
      </c>
      <c r="B107" s="1056" t="s">
        <v>748</v>
      </c>
      <c r="C107" s="1056" t="s">
        <v>748</v>
      </c>
      <c r="D107" s="1057" t="s">
        <v>755</v>
      </c>
      <c r="E107" s="1058" t="s">
        <v>748</v>
      </c>
      <c r="F107" s="1094" t="s">
        <v>748</v>
      </c>
      <c r="G107" s="1059" t="s">
        <v>748</v>
      </c>
      <c r="H107" s="1059"/>
      <c r="I107" s="1059">
        <f>I30+I24+I97+I27+I13+I18</f>
        <v>74683320.979999989</v>
      </c>
      <c r="J107" s="1059" t="s">
        <v>748</v>
      </c>
      <c r="K107" s="488" t="e">
        <f>#REF!-#REF!</f>
        <v>#REF!</v>
      </c>
      <c r="L107" s="513">
        <f t="shared" si="1"/>
        <v>74683320.979999989</v>
      </c>
    </row>
    <row r="108" spans="1:15" ht="18.75" hidden="1" x14ac:dyDescent="0.25">
      <c r="A108" s="524"/>
      <c r="B108" s="524"/>
      <c r="C108" s="524"/>
      <c r="D108" s="524"/>
      <c r="E108" s="321"/>
      <c r="F108" s="321"/>
      <c r="G108" s="318"/>
      <c r="H108" s="318"/>
      <c r="I108" s="318"/>
      <c r="J108" s="318"/>
      <c r="K108" s="318" t="e">
        <f>K107+#REF!</f>
        <v>#REF!</v>
      </c>
      <c r="L108" s="513">
        <f>I108</f>
        <v>0</v>
      </c>
    </row>
    <row r="109" spans="1:15" ht="18.75" x14ac:dyDescent="0.25">
      <c r="A109" s="524"/>
      <c r="B109" s="524"/>
      <c r="C109" s="524"/>
      <c r="D109" s="524"/>
      <c r="E109" s="321"/>
      <c r="F109" s="321"/>
      <c r="G109" s="318"/>
      <c r="H109" s="318"/>
      <c r="I109" s="318"/>
      <c r="J109" s="318"/>
      <c r="K109" s="318"/>
      <c r="L109" s="516">
        <v>1</v>
      </c>
    </row>
    <row r="110" spans="1:15" ht="18.75" x14ac:dyDescent="0.3">
      <c r="A110" s="524"/>
      <c r="B110" s="1125" t="s">
        <v>1401</v>
      </c>
      <c r="C110" s="1125"/>
      <c r="D110" s="524"/>
      <c r="E110" s="321"/>
      <c r="F110" s="321"/>
      <c r="G110" s="318"/>
      <c r="H110" s="318"/>
      <c r="I110" s="318"/>
      <c r="J110" s="318"/>
      <c r="K110" s="318"/>
      <c r="L110" s="516">
        <v>1</v>
      </c>
    </row>
    <row r="111" spans="1:15" s="493" customFormat="1" ht="18.75" x14ac:dyDescent="0.3">
      <c r="A111" s="124"/>
      <c r="B111" s="1170" t="s">
        <v>1403</v>
      </c>
      <c r="C111" s="1170"/>
      <c r="D111" s="125"/>
      <c r="E111" s="1099"/>
      <c r="F111" s="283"/>
      <c r="G111" s="1147" t="s">
        <v>1192</v>
      </c>
      <c r="H111" s="1147"/>
      <c r="I111" s="124"/>
      <c r="J111" s="220"/>
      <c r="K111" s="11"/>
      <c r="L111" s="11">
        <v>1</v>
      </c>
      <c r="M111" s="11"/>
      <c r="N111" s="11"/>
      <c r="O111" s="124"/>
    </row>
    <row r="112" spans="1:15" customFormat="1" ht="15" hidden="1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 s="65" customFormat="1" ht="15" hidden="1" customHeight="1" x14ac:dyDescent="0.2">
      <c r="A113" s="189"/>
      <c r="B113" s="189"/>
      <c r="C113" s="189"/>
      <c r="D113" s="189" t="s">
        <v>81</v>
      </c>
      <c r="E113" s="189"/>
      <c r="F113" s="189"/>
      <c r="G113" s="189"/>
      <c r="H113" s="189"/>
      <c r="I113" s="1060">
        <f>I25+I31+I98+I28+I19+I14</f>
        <v>74683320.979999989</v>
      </c>
      <c r="J113" s="190"/>
      <c r="K113" s="190"/>
    </row>
    <row r="114" spans="1:11" customFormat="1" ht="17.45" hidden="1" customHeight="1" x14ac:dyDescent="0.25">
      <c r="A114" s="28"/>
      <c r="B114" s="28"/>
      <c r="C114" s="28"/>
      <c r="D114" s="193"/>
      <c r="E114" s="193"/>
      <c r="F114" s="193"/>
      <c r="G114" s="193"/>
      <c r="H114" s="193"/>
      <c r="I114" s="194">
        <f>I107-I113</f>
        <v>0</v>
      </c>
      <c r="J114" s="194"/>
      <c r="K114" s="194"/>
    </row>
    <row r="115" spans="1:11" customFormat="1" ht="17.45" hidden="1" customHeight="1" x14ac:dyDescent="0.25">
      <c r="A115" s="62"/>
      <c r="B115" s="62"/>
      <c r="C115" s="62"/>
      <c r="D115" s="62"/>
      <c r="E115" s="62"/>
      <c r="F115" s="62"/>
      <c r="G115" s="28"/>
      <c r="H115" s="28"/>
      <c r="I115" s="28"/>
      <c r="J115" s="28"/>
      <c r="K115" s="28"/>
    </row>
    <row r="116" spans="1:11" customFormat="1" ht="17.45" hidden="1" customHeight="1" x14ac:dyDescent="0.25">
      <c r="A116" s="62"/>
      <c r="B116" s="62"/>
      <c r="C116" s="62"/>
      <c r="D116" s="62"/>
      <c r="E116" s="62"/>
      <c r="F116" s="62"/>
      <c r="G116" s="28"/>
      <c r="H116" s="28"/>
      <c r="I116" s="28"/>
      <c r="J116" s="28"/>
      <c r="K116" s="28"/>
    </row>
    <row r="117" spans="1:11" customFormat="1" ht="17.45" hidden="1" customHeight="1" x14ac:dyDescent="0.25">
      <c r="A117" s="62"/>
      <c r="B117" s="62"/>
      <c r="C117" s="62"/>
      <c r="D117" s="62"/>
      <c r="E117" s="62"/>
      <c r="F117" s="62"/>
      <c r="G117" s="28"/>
      <c r="H117" s="28"/>
      <c r="I117" s="28"/>
      <c r="J117" s="28"/>
      <c r="K117" s="28"/>
    </row>
    <row r="118" spans="1:11" customFormat="1" ht="17.45" hidden="1" customHeight="1" x14ac:dyDescent="0.25">
      <c r="A118" s="62"/>
      <c r="B118" s="62"/>
      <c r="C118" s="62"/>
      <c r="D118" s="62"/>
      <c r="E118" s="62"/>
      <c r="F118" s="62"/>
      <c r="G118" s="28"/>
      <c r="H118" s="28"/>
      <c r="I118" s="28"/>
      <c r="J118" s="28"/>
      <c r="K118" s="28"/>
    </row>
    <row r="119" spans="1:11" customFormat="1" ht="17.45" hidden="1" customHeight="1" x14ac:dyDescent="0.25">
      <c r="A119" s="62"/>
      <c r="B119" s="62"/>
      <c r="C119" s="62"/>
      <c r="D119" s="62"/>
      <c r="E119" s="62"/>
      <c r="F119" s="62"/>
      <c r="G119" s="28"/>
      <c r="H119" s="28"/>
      <c r="I119" s="28"/>
      <c r="J119" s="28"/>
      <c r="K119" s="28"/>
    </row>
    <row r="120" spans="1:11" customFormat="1" ht="17.45" hidden="1" customHeight="1" x14ac:dyDescent="0.25">
      <c r="A120" s="62"/>
      <c r="B120" s="62"/>
      <c r="C120" s="62"/>
      <c r="D120" s="62"/>
      <c r="E120" s="62"/>
      <c r="F120" s="62"/>
      <c r="G120" s="28"/>
      <c r="H120" s="28"/>
      <c r="I120" s="28"/>
      <c r="J120" s="28"/>
      <c r="K120" s="28"/>
    </row>
    <row r="121" spans="1:11" customFormat="1" ht="17.45" hidden="1" customHeight="1" x14ac:dyDescent="0.25">
      <c r="A121" s="62"/>
      <c r="B121" s="62"/>
      <c r="C121" s="62"/>
      <c r="D121" s="62"/>
      <c r="E121" s="62"/>
      <c r="F121" s="62"/>
      <c r="G121" s="28"/>
      <c r="H121" s="28"/>
      <c r="I121" s="28"/>
      <c r="J121" s="28"/>
      <c r="K121" s="28"/>
    </row>
    <row r="122" spans="1:11" customFormat="1" ht="17.45" hidden="1" customHeight="1" x14ac:dyDescent="0.25">
      <c r="A122" s="62"/>
      <c r="B122" s="62"/>
      <c r="C122" s="62"/>
      <c r="D122" s="62"/>
      <c r="E122" s="62"/>
      <c r="F122" s="62"/>
      <c r="G122" s="28"/>
      <c r="H122" s="28"/>
      <c r="I122" s="28"/>
      <c r="J122" s="28"/>
      <c r="K122" s="28"/>
    </row>
    <row r="123" spans="1:11" customFormat="1" ht="17.45" hidden="1" customHeight="1" x14ac:dyDescent="0.25">
      <c r="A123" s="62"/>
      <c r="B123" s="62"/>
      <c r="C123" s="62"/>
      <c r="D123" s="62"/>
      <c r="E123" s="62"/>
      <c r="F123" s="62"/>
      <c r="G123" s="28"/>
      <c r="H123" s="28"/>
      <c r="I123" s="28"/>
      <c r="J123" s="28"/>
      <c r="K123" s="28"/>
    </row>
    <row r="124" spans="1:11" customFormat="1" ht="17.45" hidden="1" customHeight="1" x14ac:dyDescent="0.25">
      <c r="A124" s="62"/>
      <c r="B124" s="62"/>
      <c r="C124" s="62"/>
      <c r="D124" s="62"/>
      <c r="E124" s="62"/>
      <c r="F124" s="62"/>
      <c r="G124" s="28"/>
      <c r="H124" s="28"/>
      <c r="I124" s="28"/>
      <c r="J124" s="28"/>
      <c r="K124" s="28"/>
    </row>
    <row r="125" spans="1:11" customFormat="1" ht="17.45" hidden="1" customHeight="1" x14ac:dyDescent="0.25">
      <c r="A125" s="62"/>
      <c r="B125" s="62"/>
      <c r="C125" s="62"/>
      <c r="D125" s="62"/>
      <c r="E125" s="62"/>
      <c r="F125" s="62"/>
      <c r="G125" s="28"/>
      <c r="H125" s="28"/>
      <c r="I125" s="28"/>
      <c r="J125" s="28"/>
      <c r="K125" s="28"/>
    </row>
    <row r="126" spans="1:11" customFormat="1" ht="17.45" hidden="1" customHeight="1" x14ac:dyDescent="0.25">
      <c r="A126" s="62"/>
      <c r="B126" s="62"/>
      <c r="C126" s="62"/>
      <c r="D126" s="62"/>
      <c r="E126" s="62"/>
      <c r="F126" s="62"/>
      <c r="G126" s="28"/>
      <c r="H126" s="28"/>
      <c r="I126" s="28"/>
      <c r="J126" s="28"/>
      <c r="K126" s="28"/>
    </row>
    <row r="127" spans="1:11" customFormat="1" ht="17.45" hidden="1" customHeight="1" x14ac:dyDescent="0.25">
      <c r="A127" s="62"/>
      <c r="B127" s="62"/>
      <c r="C127" s="62"/>
      <c r="D127" s="62"/>
      <c r="E127" s="62"/>
      <c r="F127" s="62"/>
      <c r="G127" s="28"/>
      <c r="H127" s="28"/>
      <c r="I127" s="28"/>
      <c r="J127" s="28"/>
      <c r="K127" s="28"/>
    </row>
    <row r="128" spans="1:11" customFormat="1" ht="17.45" hidden="1" customHeight="1" x14ac:dyDescent="0.25">
      <c r="A128" s="62"/>
      <c r="B128" s="62"/>
      <c r="C128" s="62"/>
      <c r="D128" s="62"/>
      <c r="E128" s="62"/>
      <c r="F128" s="62"/>
      <c r="G128" s="28"/>
      <c r="H128" s="28"/>
      <c r="I128" s="28"/>
      <c r="J128" s="28"/>
      <c r="K128" s="28"/>
    </row>
    <row r="129" spans="1:11" customFormat="1" ht="17.45" hidden="1" customHeight="1" x14ac:dyDescent="0.25">
      <c r="A129" s="62"/>
      <c r="B129" s="62"/>
      <c r="C129" s="62"/>
      <c r="D129" s="62"/>
      <c r="E129" s="62"/>
      <c r="F129" s="62"/>
      <c r="G129" s="28"/>
      <c r="H129" s="28"/>
      <c r="I129" s="28"/>
      <c r="J129" s="28"/>
      <c r="K129" s="28"/>
    </row>
    <row r="130" spans="1:11" customFormat="1" ht="17.45" hidden="1" customHeight="1" x14ac:dyDescent="0.25">
      <c r="A130" s="62"/>
      <c r="B130" s="62"/>
      <c r="C130" s="62"/>
      <c r="D130" s="62"/>
      <c r="E130" s="62"/>
      <c r="F130" s="62"/>
      <c r="G130" s="28"/>
      <c r="H130" s="28"/>
      <c r="I130" s="28"/>
      <c r="J130" s="28"/>
      <c r="K130" s="28"/>
    </row>
    <row r="131" spans="1:11" customFormat="1" ht="17.45" hidden="1" customHeight="1" x14ac:dyDescent="0.25">
      <c r="A131" s="62"/>
      <c r="B131" s="62"/>
      <c r="C131" s="62"/>
      <c r="D131" s="62"/>
      <c r="E131" s="62"/>
      <c r="F131" s="62"/>
      <c r="G131" s="28"/>
      <c r="H131" s="28"/>
      <c r="I131" s="28"/>
      <c r="J131" s="28"/>
      <c r="K131" s="28"/>
    </row>
    <row r="132" spans="1:11" customFormat="1" ht="17.45" hidden="1" customHeight="1" x14ac:dyDescent="0.25">
      <c r="A132" s="62"/>
      <c r="B132" s="62"/>
      <c r="C132" s="62"/>
      <c r="D132" s="62"/>
      <c r="E132" s="62"/>
      <c r="F132" s="62"/>
      <c r="G132" s="28"/>
      <c r="H132" s="28"/>
      <c r="I132" s="28"/>
      <c r="J132" s="28"/>
      <c r="K132" s="28"/>
    </row>
    <row r="133" spans="1:11" customFormat="1" ht="17.45" hidden="1" customHeight="1" x14ac:dyDescent="0.25">
      <c r="A133" s="62"/>
      <c r="B133" s="62"/>
      <c r="C133" s="62"/>
      <c r="D133" s="62"/>
      <c r="E133" s="62"/>
      <c r="F133" s="62"/>
      <c r="G133" s="28"/>
      <c r="H133" s="28"/>
      <c r="I133" s="28"/>
      <c r="J133" s="28"/>
      <c r="K133" s="28"/>
    </row>
    <row r="134" spans="1:11" customFormat="1" ht="17.45" hidden="1" customHeight="1" x14ac:dyDescent="0.25">
      <c r="A134" s="62"/>
      <c r="B134" s="62"/>
      <c r="C134" s="62"/>
      <c r="D134" s="62"/>
      <c r="E134" s="62"/>
      <c r="F134" s="62"/>
      <c r="G134" s="28"/>
      <c r="H134" s="28"/>
      <c r="I134" s="28"/>
      <c r="J134" s="28"/>
      <c r="K134" s="28"/>
    </row>
    <row r="135" spans="1:11" customFormat="1" ht="17.45" hidden="1" customHeight="1" x14ac:dyDescent="0.25">
      <c r="A135" s="62"/>
      <c r="B135" s="62"/>
      <c r="C135" s="62"/>
      <c r="D135" s="62"/>
      <c r="E135" s="62"/>
      <c r="F135" s="62"/>
      <c r="G135" s="28"/>
      <c r="H135" s="28"/>
      <c r="I135" s="28"/>
      <c r="J135" s="28"/>
      <c r="K135" s="28"/>
    </row>
    <row r="136" spans="1:11" customFormat="1" ht="17.45" hidden="1" customHeight="1" x14ac:dyDescent="0.25">
      <c r="A136" s="62"/>
      <c r="B136" s="62"/>
      <c r="C136" s="62"/>
      <c r="D136" s="62"/>
      <c r="E136" s="62"/>
      <c r="F136" s="62"/>
      <c r="G136" s="28"/>
      <c r="H136" s="28"/>
      <c r="I136" s="28"/>
      <c r="J136" s="28"/>
      <c r="K136" s="28"/>
    </row>
    <row r="137" spans="1:11" customFormat="1" ht="17.45" hidden="1" customHeight="1" x14ac:dyDescent="0.25">
      <c r="A137" s="62"/>
      <c r="B137" s="62"/>
      <c r="C137" s="62"/>
      <c r="D137" s="62"/>
      <c r="E137" s="62"/>
      <c r="F137" s="62"/>
      <c r="G137" s="28"/>
      <c r="H137" s="28"/>
      <c r="I137" s="28"/>
      <c r="J137" s="28"/>
      <c r="K137" s="28"/>
    </row>
    <row r="138" spans="1:11" customFormat="1" ht="17.45" hidden="1" customHeight="1" x14ac:dyDescent="0.25">
      <c r="A138" s="62"/>
      <c r="B138" s="62"/>
      <c r="C138" s="62"/>
      <c r="D138" s="62"/>
      <c r="E138" s="62"/>
      <c r="F138" s="62"/>
      <c r="G138" s="28"/>
      <c r="H138" s="28"/>
      <c r="I138" s="28"/>
      <c r="J138" s="28"/>
      <c r="K138" s="28"/>
    </row>
    <row r="139" spans="1:11" customFormat="1" ht="17.45" hidden="1" customHeight="1" x14ac:dyDescent="0.25">
      <c r="A139" s="62"/>
      <c r="B139" s="62"/>
      <c r="C139" s="62"/>
      <c r="D139" s="62"/>
      <c r="E139" s="62"/>
      <c r="F139" s="62"/>
      <c r="G139" s="28"/>
      <c r="H139" s="28"/>
      <c r="I139" s="28"/>
      <c r="J139" s="28"/>
      <c r="K139" s="28"/>
    </row>
    <row r="140" spans="1:11" customFormat="1" ht="13.15" hidden="1" customHeight="1" x14ac:dyDescent="0.2">
      <c r="G140" s="4"/>
      <c r="H140" s="4"/>
      <c r="I140" s="4"/>
      <c r="J140" s="4"/>
      <c r="K140" s="4"/>
    </row>
    <row r="141" spans="1:11" customFormat="1" ht="13.15" hidden="1" customHeight="1" x14ac:dyDescent="0.2">
      <c r="G141" s="4"/>
      <c r="H141" s="4"/>
      <c r="I141" s="4"/>
      <c r="J141" s="4"/>
      <c r="K141" s="4"/>
    </row>
    <row r="142" spans="1:11" customFormat="1" ht="13.15" hidden="1" customHeight="1" x14ac:dyDescent="0.2">
      <c r="G142" s="4"/>
      <c r="H142" s="4"/>
      <c r="I142" s="4"/>
      <c r="J142" s="4"/>
      <c r="K142" s="4"/>
    </row>
    <row r="143" spans="1:11" customFormat="1" ht="13.15" hidden="1" customHeight="1" x14ac:dyDescent="0.2">
      <c r="G143" s="4"/>
      <c r="H143" s="4"/>
      <c r="I143" s="4"/>
      <c r="J143" s="4"/>
      <c r="K143" s="4"/>
    </row>
    <row r="144" spans="1:11" customFormat="1" ht="13.15" hidden="1" customHeight="1" x14ac:dyDescent="0.2">
      <c r="G144" s="4"/>
      <c r="H144" s="4"/>
      <c r="I144" s="4"/>
      <c r="J144" s="4"/>
      <c r="K144" s="4"/>
    </row>
    <row r="145" spans="7:11" customFormat="1" ht="13.15" hidden="1" customHeight="1" x14ac:dyDescent="0.2">
      <c r="G145" s="4"/>
      <c r="H145" s="4"/>
      <c r="I145" s="4"/>
      <c r="J145" s="4"/>
      <c r="K145" s="4"/>
    </row>
    <row r="146" spans="7:11" customFormat="1" ht="13.15" hidden="1" customHeight="1" x14ac:dyDescent="0.2">
      <c r="G146" s="4"/>
      <c r="H146" s="4"/>
      <c r="I146" s="4"/>
      <c r="J146" s="4"/>
      <c r="K146" s="4"/>
    </row>
    <row r="147" spans="7:11" customFormat="1" ht="13.15" hidden="1" customHeight="1" x14ac:dyDescent="0.2">
      <c r="G147" s="4"/>
      <c r="H147" s="4"/>
      <c r="I147" s="4"/>
      <c r="J147" s="4"/>
      <c r="K147" s="4"/>
    </row>
    <row r="148" spans="7:11" customFormat="1" ht="13.15" hidden="1" customHeight="1" x14ac:dyDescent="0.2">
      <c r="G148" s="4"/>
      <c r="H148" s="4"/>
      <c r="I148" s="4"/>
      <c r="J148" s="4"/>
      <c r="K148" s="4"/>
    </row>
    <row r="149" spans="7:11" customFormat="1" ht="13.15" hidden="1" customHeight="1" x14ac:dyDescent="0.2">
      <c r="G149" s="4"/>
      <c r="H149" s="4"/>
      <c r="I149" s="4"/>
      <c r="J149" s="4"/>
      <c r="K149" s="4"/>
    </row>
    <row r="150" spans="7:11" customFormat="1" ht="13.15" hidden="1" customHeight="1" x14ac:dyDescent="0.2">
      <c r="G150" s="4"/>
      <c r="H150" s="4"/>
      <c r="I150" s="4"/>
      <c r="J150" s="4"/>
      <c r="K150" s="4"/>
    </row>
    <row r="151" spans="7:11" customFormat="1" ht="13.15" hidden="1" customHeight="1" x14ac:dyDescent="0.2">
      <c r="G151" s="4"/>
      <c r="H151" s="4"/>
      <c r="I151" s="4"/>
      <c r="J151" s="4"/>
      <c r="K151" s="4"/>
    </row>
    <row r="152" spans="7:11" customFormat="1" ht="13.15" hidden="1" customHeight="1" x14ac:dyDescent="0.2">
      <c r="G152" s="4"/>
      <c r="H152" s="4"/>
      <c r="I152" s="4"/>
      <c r="J152" s="4"/>
      <c r="K152" s="4"/>
    </row>
    <row r="153" spans="7:11" customFormat="1" ht="13.15" hidden="1" customHeight="1" x14ac:dyDescent="0.2">
      <c r="G153" s="4"/>
      <c r="H153" s="4"/>
      <c r="I153" s="4"/>
      <c r="J153" s="4"/>
      <c r="K153" s="4"/>
    </row>
    <row r="154" spans="7:11" customFormat="1" ht="13.15" hidden="1" customHeight="1" x14ac:dyDescent="0.2">
      <c r="G154" s="4"/>
      <c r="H154" s="4"/>
      <c r="I154" s="4"/>
      <c r="J154" s="4"/>
      <c r="K154" s="4"/>
    </row>
    <row r="155" spans="7:11" customFormat="1" ht="13.15" hidden="1" customHeight="1" x14ac:dyDescent="0.2">
      <c r="G155" s="4"/>
      <c r="H155" s="4"/>
      <c r="I155" s="4"/>
      <c r="J155" s="4"/>
      <c r="K155" s="4"/>
    </row>
    <row r="156" spans="7:11" customFormat="1" ht="13.15" hidden="1" customHeight="1" x14ac:dyDescent="0.2">
      <c r="G156" s="4"/>
      <c r="H156" s="4"/>
      <c r="I156" s="4"/>
      <c r="J156" s="4"/>
      <c r="K156" s="4"/>
    </row>
    <row r="157" spans="7:11" customFormat="1" ht="13.15" hidden="1" customHeight="1" x14ac:dyDescent="0.2">
      <c r="G157" s="4"/>
      <c r="H157" s="4"/>
      <c r="I157" s="4"/>
      <c r="J157" s="4"/>
      <c r="K157" s="4"/>
    </row>
    <row r="158" spans="7:11" customFormat="1" ht="13.15" hidden="1" customHeight="1" x14ac:dyDescent="0.2">
      <c r="G158" s="4"/>
      <c r="H158" s="4"/>
      <c r="I158" s="4"/>
      <c r="J158" s="4"/>
      <c r="K158" s="4"/>
    </row>
    <row r="159" spans="7:11" customFormat="1" ht="13.15" hidden="1" customHeight="1" x14ac:dyDescent="0.2">
      <c r="G159" s="4"/>
      <c r="H159" s="4"/>
      <c r="I159" s="4"/>
      <c r="J159" s="4"/>
      <c r="K159" s="4"/>
    </row>
    <row r="160" spans="7:11" customFormat="1" ht="13.15" hidden="1" customHeight="1" x14ac:dyDescent="0.2">
      <c r="G160" s="4"/>
      <c r="H160" s="4"/>
      <c r="I160" s="4"/>
      <c r="J160" s="4"/>
      <c r="K160" s="4"/>
    </row>
    <row r="161" spans="7:11" customFormat="1" ht="13.15" hidden="1" customHeight="1" x14ac:dyDescent="0.2">
      <c r="G161" s="4"/>
      <c r="H161" s="4"/>
      <c r="I161" s="4"/>
      <c r="J161" s="4"/>
      <c r="K161" s="4"/>
    </row>
    <row r="162" spans="7:11" customFormat="1" ht="13.15" hidden="1" customHeight="1" x14ac:dyDescent="0.2">
      <c r="G162" s="4"/>
      <c r="H162" s="4"/>
      <c r="I162" s="4"/>
      <c r="J162" s="4"/>
      <c r="K162" s="4"/>
    </row>
    <row r="163" spans="7:11" customFormat="1" ht="13.15" hidden="1" customHeight="1" x14ac:dyDescent="0.2">
      <c r="G163" s="4"/>
      <c r="H163" s="4"/>
      <c r="I163" s="4"/>
      <c r="J163" s="4"/>
      <c r="K163" s="4"/>
    </row>
    <row r="164" spans="7:11" customFormat="1" ht="13.15" hidden="1" customHeight="1" x14ac:dyDescent="0.2">
      <c r="G164" s="4"/>
      <c r="H164" s="4"/>
      <c r="I164" s="4"/>
      <c r="J164" s="4"/>
      <c r="K164" s="4"/>
    </row>
    <row r="165" spans="7:11" customFormat="1" ht="13.15" hidden="1" customHeight="1" x14ac:dyDescent="0.2">
      <c r="G165" s="4"/>
      <c r="H165" s="4"/>
      <c r="I165" s="4"/>
      <c r="J165" s="4"/>
      <c r="K165" s="4"/>
    </row>
    <row r="166" spans="7:11" customFormat="1" ht="13.15" hidden="1" customHeight="1" x14ac:dyDescent="0.2">
      <c r="G166" s="4"/>
      <c r="H166" s="4"/>
      <c r="I166" s="4"/>
      <c r="J166" s="4"/>
      <c r="K166" s="4"/>
    </row>
    <row r="167" spans="7:11" customFormat="1" ht="13.15" hidden="1" customHeight="1" x14ac:dyDescent="0.2">
      <c r="G167" s="4"/>
      <c r="H167" s="4"/>
      <c r="I167" s="4"/>
      <c r="J167" s="4"/>
      <c r="K167" s="4"/>
    </row>
    <row r="168" spans="7:11" customFormat="1" ht="13.15" hidden="1" customHeight="1" x14ac:dyDescent="0.2">
      <c r="G168" s="4"/>
      <c r="H168" s="4"/>
      <c r="I168" s="4"/>
      <c r="J168" s="4"/>
      <c r="K168" s="4"/>
    </row>
    <row r="169" spans="7:11" customFormat="1" ht="13.15" hidden="1" customHeight="1" x14ac:dyDescent="0.2">
      <c r="G169" s="4"/>
      <c r="H169" s="4"/>
      <c r="I169" s="4"/>
      <c r="J169" s="4"/>
      <c r="K169" s="4"/>
    </row>
    <row r="170" spans="7:11" customFormat="1" ht="13.15" hidden="1" customHeight="1" x14ac:dyDescent="0.2">
      <c r="G170" s="4"/>
      <c r="H170" s="4"/>
      <c r="I170" s="4"/>
      <c r="J170" s="4"/>
      <c r="K170" s="4"/>
    </row>
    <row r="171" spans="7:11" customFormat="1" ht="13.15" hidden="1" customHeight="1" x14ac:dyDescent="0.2">
      <c r="G171" s="4"/>
      <c r="H171" s="4"/>
      <c r="I171" s="4"/>
      <c r="J171" s="4"/>
      <c r="K171" s="4"/>
    </row>
    <row r="172" spans="7:11" customFormat="1" ht="13.15" hidden="1" customHeight="1" x14ac:dyDescent="0.2">
      <c r="G172" s="4"/>
      <c r="H172" s="4"/>
      <c r="I172" s="4"/>
      <c r="J172" s="4"/>
      <c r="K172" s="4"/>
    </row>
    <row r="173" spans="7:11" customFormat="1" ht="13.15" hidden="1" customHeight="1" x14ac:dyDescent="0.2">
      <c r="G173" s="4"/>
      <c r="H173" s="4"/>
      <c r="I173" s="4"/>
      <c r="J173" s="4"/>
      <c r="K173" s="4"/>
    </row>
    <row r="174" spans="7:11" customFormat="1" ht="13.15" hidden="1" customHeight="1" x14ac:dyDescent="0.2">
      <c r="G174" s="4"/>
      <c r="H174" s="4"/>
      <c r="I174" s="4"/>
      <c r="J174" s="4"/>
      <c r="K174" s="4"/>
    </row>
    <row r="175" spans="7:11" customFormat="1" ht="13.15" hidden="1" customHeight="1" x14ac:dyDescent="0.2">
      <c r="G175" s="4"/>
      <c r="H175" s="4"/>
      <c r="I175" s="4"/>
      <c r="J175" s="4"/>
      <c r="K175" s="4"/>
    </row>
    <row r="176" spans="7:11" customFormat="1" ht="13.15" hidden="1" customHeight="1" x14ac:dyDescent="0.2">
      <c r="G176" s="4"/>
      <c r="H176" s="4"/>
      <c r="I176" s="4"/>
      <c r="J176" s="4"/>
      <c r="K176" s="4"/>
    </row>
    <row r="177" spans="7:11" customFormat="1" ht="13.15" hidden="1" customHeight="1" x14ac:dyDescent="0.2">
      <c r="G177" s="4"/>
      <c r="H177" s="4"/>
      <c r="I177" s="4"/>
      <c r="J177" s="4"/>
      <c r="K177" s="4"/>
    </row>
    <row r="178" spans="7:11" customFormat="1" ht="13.15" hidden="1" customHeight="1" x14ac:dyDescent="0.2">
      <c r="G178" s="4"/>
      <c r="H178" s="4"/>
      <c r="I178" s="4"/>
      <c r="J178" s="4"/>
      <c r="K178" s="4"/>
    </row>
    <row r="179" spans="7:11" customFormat="1" ht="13.15" hidden="1" customHeight="1" x14ac:dyDescent="0.2">
      <c r="G179" s="4"/>
      <c r="H179" s="4"/>
      <c r="I179" s="4"/>
      <c r="J179" s="4"/>
      <c r="K179" s="4"/>
    </row>
    <row r="180" spans="7:11" customFormat="1" ht="13.15" hidden="1" customHeight="1" x14ac:dyDescent="0.2">
      <c r="G180" s="4"/>
      <c r="H180" s="4"/>
      <c r="I180" s="4"/>
      <c r="J180" s="4"/>
      <c r="K180" s="4"/>
    </row>
    <row r="181" spans="7:11" customFormat="1" ht="13.15" hidden="1" customHeight="1" x14ac:dyDescent="0.2">
      <c r="G181" s="4"/>
      <c r="H181" s="4"/>
      <c r="I181" s="4"/>
      <c r="J181" s="4"/>
      <c r="K181" s="4"/>
    </row>
    <row r="182" spans="7:11" customFormat="1" ht="13.15" hidden="1" customHeight="1" x14ac:dyDescent="0.2">
      <c r="G182" s="4"/>
      <c r="H182" s="4"/>
      <c r="I182" s="4"/>
      <c r="J182" s="4"/>
      <c r="K182" s="4"/>
    </row>
    <row r="183" spans="7:11" customFormat="1" ht="13.15" hidden="1" customHeight="1" x14ac:dyDescent="0.2">
      <c r="G183" s="4"/>
      <c r="H183" s="4"/>
      <c r="I183" s="4"/>
      <c r="J183" s="4"/>
      <c r="K183" s="4"/>
    </row>
    <row r="184" spans="7:11" customFormat="1" ht="13.15" hidden="1" customHeight="1" x14ac:dyDescent="0.2">
      <c r="G184" s="4"/>
      <c r="H184" s="4"/>
      <c r="I184" s="4"/>
      <c r="J184" s="4"/>
      <c r="K184" s="4"/>
    </row>
    <row r="185" spans="7:11" customFormat="1" ht="13.15" hidden="1" customHeight="1" x14ac:dyDescent="0.2">
      <c r="G185" s="4"/>
      <c r="H185" s="4"/>
      <c r="I185" s="4"/>
      <c r="J185" s="4"/>
      <c r="K185" s="4"/>
    </row>
    <row r="186" spans="7:11" customFormat="1" ht="13.15" hidden="1" customHeight="1" x14ac:dyDescent="0.2">
      <c r="G186" s="4"/>
      <c r="H186" s="4"/>
      <c r="I186" s="4"/>
      <c r="J186" s="4"/>
      <c r="K186" s="4"/>
    </row>
    <row r="187" spans="7:11" customFormat="1" ht="13.15" hidden="1" customHeight="1" x14ac:dyDescent="0.2">
      <c r="G187" s="4"/>
      <c r="H187" s="4"/>
      <c r="I187" s="4"/>
      <c r="J187" s="4"/>
      <c r="K187" s="4"/>
    </row>
    <row r="188" spans="7:11" customFormat="1" ht="13.15" hidden="1" customHeight="1" x14ac:dyDescent="0.2">
      <c r="G188" s="4"/>
      <c r="H188" s="4"/>
      <c r="I188" s="4"/>
      <c r="J188" s="4"/>
      <c r="K188" s="4"/>
    </row>
    <row r="189" spans="7:11" customFormat="1" ht="13.15" hidden="1" customHeight="1" x14ac:dyDescent="0.2">
      <c r="G189" s="4"/>
      <c r="H189" s="4"/>
      <c r="I189" s="4"/>
      <c r="J189" s="4"/>
      <c r="K189" s="4"/>
    </row>
    <row r="190" spans="7:11" customFormat="1" ht="13.15" hidden="1" customHeight="1" x14ac:dyDescent="0.2">
      <c r="G190" s="4"/>
      <c r="H190" s="4"/>
      <c r="I190" s="4"/>
      <c r="J190" s="4"/>
      <c r="K190" s="4"/>
    </row>
    <row r="191" spans="7:11" customFormat="1" ht="13.15" hidden="1" customHeight="1" x14ac:dyDescent="0.2">
      <c r="G191" s="4"/>
      <c r="H191" s="4"/>
      <c r="I191" s="4"/>
      <c r="J191" s="4"/>
      <c r="K191" s="4"/>
    </row>
    <row r="192" spans="7:11" customFormat="1" ht="13.15" hidden="1" customHeight="1" x14ac:dyDescent="0.2">
      <c r="G192" s="4"/>
      <c r="H192" s="4"/>
      <c r="I192" s="4"/>
      <c r="J192" s="4"/>
      <c r="K192" s="4"/>
    </row>
    <row r="193" spans="7:11" customFormat="1" ht="13.15" hidden="1" customHeight="1" x14ac:dyDescent="0.2">
      <c r="G193" s="4"/>
      <c r="H193" s="4"/>
      <c r="I193" s="4"/>
      <c r="J193" s="4"/>
      <c r="K193" s="4"/>
    </row>
    <row r="194" spans="7:11" customFormat="1" ht="13.15" hidden="1" customHeight="1" x14ac:dyDescent="0.2">
      <c r="G194" s="4"/>
      <c r="H194" s="4"/>
      <c r="I194" s="4"/>
      <c r="J194" s="4"/>
      <c r="K194" s="4"/>
    </row>
    <row r="195" spans="7:11" customFormat="1" ht="13.15" hidden="1" customHeight="1" x14ac:dyDescent="0.2">
      <c r="G195" s="4"/>
      <c r="H195" s="4"/>
      <c r="I195" s="4"/>
      <c r="J195" s="4"/>
      <c r="K195" s="4"/>
    </row>
    <row r="196" spans="7:11" customFormat="1" ht="13.15" hidden="1" customHeight="1" x14ac:dyDescent="0.2">
      <c r="G196" s="4"/>
      <c r="H196" s="4"/>
      <c r="I196" s="4"/>
      <c r="J196" s="4"/>
      <c r="K196" s="4"/>
    </row>
    <row r="197" spans="7:11" customFormat="1" ht="13.15" hidden="1" customHeight="1" x14ac:dyDescent="0.2">
      <c r="G197" s="4"/>
      <c r="H197" s="4"/>
      <c r="I197" s="4"/>
      <c r="J197" s="4"/>
      <c r="K197" s="4"/>
    </row>
    <row r="198" spans="7:11" customFormat="1" ht="13.15" hidden="1" customHeight="1" x14ac:dyDescent="0.2">
      <c r="G198" s="4"/>
      <c r="H198" s="4"/>
      <c r="I198" s="4"/>
      <c r="J198" s="4"/>
      <c r="K198" s="4"/>
    </row>
    <row r="199" spans="7:11" customFormat="1" ht="13.15" hidden="1" customHeight="1" x14ac:dyDescent="0.2">
      <c r="G199" s="4"/>
      <c r="H199" s="4"/>
      <c r="I199" s="4"/>
      <c r="J199" s="4"/>
      <c r="K199" s="4"/>
    </row>
    <row r="200" spans="7:11" customFormat="1" ht="13.15" hidden="1" customHeight="1" x14ac:dyDescent="0.2">
      <c r="G200" s="4"/>
      <c r="H200" s="4"/>
      <c r="I200" s="4"/>
      <c r="J200" s="4"/>
      <c r="K200" s="4"/>
    </row>
    <row r="201" spans="7:11" customFormat="1" ht="13.15" hidden="1" customHeight="1" x14ac:dyDescent="0.2">
      <c r="G201" s="4"/>
      <c r="H201" s="4"/>
      <c r="I201" s="4"/>
      <c r="J201" s="4"/>
      <c r="K201" s="4"/>
    </row>
    <row r="202" spans="7:11" customFormat="1" ht="13.15" hidden="1" customHeight="1" x14ac:dyDescent="0.2">
      <c r="G202" s="4"/>
      <c r="H202" s="4"/>
      <c r="I202" s="4"/>
      <c r="J202" s="4"/>
      <c r="K202" s="4"/>
    </row>
    <row r="203" spans="7:11" customFormat="1" ht="13.15" hidden="1" customHeight="1" x14ac:dyDescent="0.2">
      <c r="G203" s="4"/>
      <c r="H203" s="4"/>
      <c r="I203" s="4"/>
      <c r="J203" s="4"/>
      <c r="K203" s="4"/>
    </row>
    <row r="204" spans="7:11" customFormat="1" ht="13.15" hidden="1" customHeight="1" x14ac:dyDescent="0.2">
      <c r="G204" s="4"/>
      <c r="H204" s="4"/>
      <c r="I204" s="4"/>
      <c r="J204" s="4"/>
      <c r="K204" s="4"/>
    </row>
    <row r="205" spans="7:11" customFormat="1" ht="13.15" hidden="1" customHeight="1" x14ac:dyDescent="0.2">
      <c r="G205" s="4"/>
      <c r="H205" s="4"/>
      <c r="I205" s="4"/>
      <c r="J205" s="4"/>
      <c r="K205" s="4"/>
    </row>
    <row r="206" spans="7:11" customFormat="1" ht="13.15" hidden="1" customHeight="1" x14ac:dyDescent="0.2">
      <c r="G206" s="4"/>
      <c r="H206" s="4"/>
      <c r="I206" s="4"/>
      <c r="J206" s="4"/>
      <c r="K206" s="4"/>
    </row>
    <row r="207" spans="7:11" customFormat="1" ht="13.15" hidden="1" customHeight="1" x14ac:dyDescent="0.2">
      <c r="G207" s="4"/>
      <c r="H207" s="4"/>
      <c r="I207" s="4"/>
      <c r="J207" s="4"/>
      <c r="K207" s="4"/>
    </row>
    <row r="208" spans="7:11" customFormat="1" ht="13.15" hidden="1" customHeight="1" x14ac:dyDescent="0.2">
      <c r="G208" s="4"/>
      <c r="H208" s="4"/>
      <c r="I208" s="4"/>
      <c r="J208" s="4"/>
      <c r="K208" s="4"/>
    </row>
    <row r="209" spans="7:11" customFormat="1" ht="13.15" hidden="1" customHeight="1" x14ac:dyDescent="0.2">
      <c r="G209" s="4"/>
      <c r="H209" s="4"/>
      <c r="I209" s="4"/>
      <c r="J209" s="4"/>
      <c r="K209" s="4"/>
    </row>
    <row r="210" spans="7:11" customFormat="1" ht="13.15" hidden="1" customHeight="1" x14ac:dyDescent="0.2">
      <c r="G210" s="4"/>
      <c r="H210" s="4"/>
      <c r="I210" s="4"/>
      <c r="J210" s="4"/>
      <c r="K210" s="4"/>
    </row>
    <row r="211" spans="7:11" customFormat="1" ht="13.15" hidden="1" customHeight="1" x14ac:dyDescent="0.2">
      <c r="G211" s="4"/>
      <c r="H211" s="4"/>
      <c r="I211" s="4"/>
      <c r="J211" s="4"/>
      <c r="K211" s="4"/>
    </row>
    <row r="212" spans="7:11" customFormat="1" ht="13.15" hidden="1" customHeight="1" x14ac:dyDescent="0.2">
      <c r="G212" s="4"/>
      <c r="H212" s="4"/>
      <c r="I212" s="4"/>
      <c r="J212" s="4"/>
      <c r="K212" s="4"/>
    </row>
    <row r="213" spans="7:11" customFormat="1" ht="13.15" hidden="1" customHeight="1" x14ac:dyDescent="0.2">
      <c r="G213" s="4"/>
      <c r="H213" s="4"/>
      <c r="I213" s="4"/>
      <c r="J213" s="4"/>
      <c r="K213" s="4"/>
    </row>
    <row r="214" spans="7:11" customFormat="1" ht="13.15" hidden="1" customHeight="1" x14ac:dyDescent="0.2">
      <c r="G214" s="4"/>
      <c r="H214" s="4"/>
      <c r="I214" s="4"/>
      <c r="J214" s="4"/>
      <c r="K214" s="4"/>
    </row>
    <row r="215" spans="7:11" customFormat="1" ht="13.15" hidden="1" customHeight="1" x14ac:dyDescent="0.2">
      <c r="G215" s="4"/>
      <c r="H215" s="4"/>
      <c r="I215" s="4"/>
      <c r="J215" s="4"/>
      <c r="K215" s="4"/>
    </row>
    <row r="216" spans="7:11" ht="13.15" hidden="1" customHeight="1" x14ac:dyDescent="0.25">
      <c r="G216" s="28"/>
      <c r="H216" s="28"/>
      <c r="I216" s="28"/>
      <c r="J216" s="28"/>
      <c r="K216" s="28"/>
    </row>
    <row r="217" spans="7:11" ht="13.15" hidden="1" customHeight="1" x14ac:dyDescent="0.25">
      <c r="G217" s="28"/>
      <c r="H217" s="28"/>
      <c r="I217" s="28"/>
      <c r="J217" s="28"/>
      <c r="K217" s="28"/>
    </row>
    <row r="218" spans="7:11" ht="13.15" hidden="1" customHeight="1" x14ac:dyDescent="0.25">
      <c r="G218" s="28"/>
      <c r="H218" s="28"/>
      <c r="I218" s="28"/>
      <c r="J218" s="28"/>
      <c r="K218" s="28"/>
    </row>
    <row r="219" spans="7:11" ht="13.15" hidden="1" customHeight="1" x14ac:dyDescent="0.25">
      <c r="G219" s="28"/>
      <c r="H219" s="28"/>
      <c r="I219" s="28"/>
      <c r="J219" s="28"/>
      <c r="K219" s="28"/>
    </row>
    <row r="220" spans="7:11" ht="13.15" hidden="1" customHeight="1" x14ac:dyDescent="0.25">
      <c r="G220" s="28"/>
      <c r="H220" s="28"/>
      <c r="I220" s="28"/>
      <c r="J220" s="28"/>
      <c r="K220" s="28"/>
    </row>
    <row r="221" spans="7:11" ht="13.15" hidden="1" customHeight="1" x14ac:dyDescent="0.25">
      <c r="G221" s="28"/>
      <c r="H221" s="28"/>
      <c r="I221" s="28"/>
      <c r="J221" s="28"/>
      <c r="K221" s="28"/>
    </row>
    <row r="222" spans="7:11" ht="13.15" hidden="1" customHeight="1" x14ac:dyDescent="0.25">
      <c r="G222" s="28"/>
      <c r="H222" s="28"/>
      <c r="I222" s="28"/>
      <c r="J222" s="28"/>
      <c r="K222" s="28"/>
    </row>
    <row r="223" spans="7:11" ht="13.15" hidden="1" customHeight="1" x14ac:dyDescent="0.25">
      <c r="G223" s="28"/>
      <c r="H223" s="28"/>
      <c r="I223" s="28"/>
      <c r="J223" s="28"/>
      <c r="K223" s="28"/>
    </row>
    <row r="224" spans="7:11" ht="13.15" hidden="1" customHeight="1" x14ac:dyDescent="0.25">
      <c r="G224" s="28"/>
      <c r="H224" s="28"/>
      <c r="I224" s="28"/>
      <c r="J224" s="28"/>
      <c r="K224" s="28"/>
    </row>
    <row r="225" spans="7:11" ht="13.15" hidden="1" customHeight="1" x14ac:dyDescent="0.25">
      <c r="G225" s="28"/>
      <c r="H225" s="28"/>
      <c r="I225" s="28"/>
      <c r="J225" s="28"/>
      <c r="K225" s="28"/>
    </row>
    <row r="226" spans="7:11" ht="13.15" hidden="1" customHeight="1" x14ac:dyDescent="0.25">
      <c r="G226" s="28"/>
      <c r="H226" s="28"/>
      <c r="I226" s="28"/>
      <c r="J226" s="28"/>
      <c r="K226" s="28"/>
    </row>
    <row r="227" spans="7:11" ht="13.15" hidden="1" customHeight="1" x14ac:dyDescent="0.25">
      <c r="G227" s="28"/>
      <c r="H227" s="28"/>
      <c r="I227" s="28"/>
      <c r="J227" s="28"/>
      <c r="K227" s="28"/>
    </row>
    <row r="228" spans="7:11" ht="13.15" hidden="1" customHeight="1" x14ac:dyDescent="0.25">
      <c r="G228" s="28"/>
      <c r="H228" s="28"/>
      <c r="I228" s="28"/>
      <c r="J228" s="28"/>
      <c r="K228" s="28"/>
    </row>
    <row r="229" spans="7:11" ht="13.15" hidden="1" customHeight="1" x14ac:dyDescent="0.25">
      <c r="G229" s="28"/>
      <c r="H229" s="28"/>
      <c r="I229" s="28"/>
      <c r="J229" s="28"/>
      <c r="K229" s="28"/>
    </row>
    <row r="230" spans="7:11" ht="13.15" hidden="1" customHeight="1" x14ac:dyDescent="0.25">
      <c r="G230" s="28"/>
      <c r="H230" s="28"/>
      <c r="I230" s="28"/>
      <c r="J230" s="28"/>
      <c r="K230" s="28"/>
    </row>
    <row r="231" spans="7:11" ht="13.15" hidden="1" customHeight="1" x14ac:dyDescent="0.25">
      <c r="G231" s="28"/>
      <c r="H231" s="28"/>
      <c r="I231" s="28"/>
      <c r="J231" s="28"/>
      <c r="K231" s="28"/>
    </row>
    <row r="232" spans="7:11" ht="13.15" hidden="1" customHeight="1" x14ac:dyDescent="0.25">
      <c r="G232" s="28"/>
      <c r="H232" s="28"/>
      <c r="I232" s="28"/>
      <c r="J232" s="28"/>
      <c r="K232" s="28"/>
    </row>
    <row r="233" spans="7:11" ht="13.15" hidden="1" customHeight="1" x14ac:dyDescent="0.25">
      <c r="G233" s="28"/>
      <c r="H233" s="28"/>
      <c r="I233" s="28"/>
      <c r="J233" s="28"/>
      <c r="K233" s="28"/>
    </row>
    <row r="234" spans="7:11" ht="13.15" hidden="1" customHeight="1" x14ac:dyDescent="0.25">
      <c r="G234" s="28"/>
      <c r="H234" s="28"/>
      <c r="I234" s="28"/>
      <c r="J234" s="28"/>
      <c r="K234" s="28"/>
    </row>
    <row r="235" spans="7:11" ht="13.15" hidden="1" customHeight="1" x14ac:dyDescent="0.25">
      <c r="G235" s="28"/>
      <c r="H235" s="28"/>
      <c r="I235" s="28"/>
      <c r="J235" s="28"/>
      <c r="K235" s="28"/>
    </row>
    <row r="236" spans="7:11" ht="13.15" hidden="1" customHeight="1" x14ac:dyDescent="0.25">
      <c r="G236" s="28"/>
      <c r="H236" s="28"/>
      <c r="I236" s="28"/>
      <c r="J236" s="28"/>
      <c r="K236" s="28"/>
    </row>
    <row r="237" spans="7:11" ht="13.15" hidden="1" customHeight="1" x14ac:dyDescent="0.25">
      <c r="G237" s="28"/>
      <c r="H237" s="28"/>
      <c r="I237" s="28"/>
      <c r="J237" s="28"/>
      <c r="K237" s="28"/>
    </row>
    <row r="238" spans="7:11" ht="13.15" hidden="1" customHeight="1" x14ac:dyDescent="0.25">
      <c r="G238" s="28"/>
      <c r="H238" s="28"/>
      <c r="I238" s="28"/>
      <c r="J238" s="28"/>
      <c r="K238" s="28"/>
    </row>
    <row r="239" spans="7:11" ht="13.15" hidden="1" customHeight="1" x14ac:dyDescent="0.25">
      <c r="G239" s="28"/>
      <c r="H239" s="28"/>
      <c r="I239" s="28"/>
      <c r="J239" s="28"/>
      <c r="K239" s="28"/>
    </row>
    <row r="240" spans="7:11" ht="13.15" hidden="1" customHeight="1" x14ac:dyDescent="0.25">
      <c r="G240" s="28"/>
      <c r="H240" s="28"/>
      <c r="I240" s="28"/>
      <c r="J240" s="28"/>
      <c r="K240" s="28"/>
    </row>
    <row r="241" spans="7:11" ht="13.15" hidden="1" customHeight="1" x14ac:dyDescent="0.25">
      <c r="G241" s="28"/>
      <c r="H241" s="28"/>
      <c r="I241" s="28"/>
      <c r="J241" s="28"/>
      <c r="K241" s="28"/>
    </row>
    <row r="242" spans="7:11" ht="13.15" hidden="1" customHeight="1" x14ac:dyDescent="0.25">
      <c r="G242" s="28"/>
      <c r="H242" s="28"/>
      <c r="I242" s="28"/>
      <c r="J242" s="28"/>
      <c r="K242" s="28"/>
    </row>
    <row r="243" spans="7:11" ht="13.15" hidden="1" customHeight="1" x14ac:dyDescent="0.25">
      <c r="I243" s="525" t="e">
        <f>I107-#REF!</f>
        <v>#REF!</v>
      </c>
      <c r="J243" s="62"/>
    </row>
    <row r="244" spans="7:11" ht="13.15" hidden="1" customHeight="1" x14ac:dyDescent="0.25">
      <c r="J244" s="62"/>
    </row>
    <row r="245" spans="7:11" ht="13.15" hidden="1" customHeight="1" x14ac:dyDescent="0.25">
      <c r="J245" s="62"/>
    </row>
    <row r="246" spans="7:11" ht="13.15" hidden="1" customHeight="1" x14ac:dyDescent="0.25">
      <c r="J246" s="62"/>
    </row>
    <row r="247" spans="7:11" hidden="1" x14ac:dyDescent="0.25"/>
    <row r="248" spans="7:11" hidden="1" x14ac:dyDescent="0.25"/>
    <row r="249" spans="7:11" hidden="1" x14ac:dyDescent="0.25">
      <c r="K249" s="525">
        <f>K80+K48+K84</f>
        <v>1849380.1899999976</v>
      </c>
    </row>
    <row r="250" spans="7:11" hidden="1" x14ac:dyDescent="0.25">
      <c r="I250" s="62">
        <v>13632200</v>
      </c>
    </row>
    <row r="251" spans="7:11" hidden="1" x14ac:dyDescent="0.25">
      <c r="I251" s="516">
        <f>I107-I250</f>
        <v>61051120.979999989</v>
      </c>
    </row>
    <row r="252" spans="7:11" hidden="1" x14ac:dyDescent="0.25"/>
    <row r="253" spans="7:11" hidden="1" x14ac:dyDescent="0.25"/>
    <row r="254" spans="7:11" hidden="1" x14ac:dyDescent="0.25"/>
    <row r="255" spans="7:11" hidden="1" x14ac:dyDescent="0.25"/>
    <row r="256" spans="7:11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</sheetData>
  <autoFilter ref="A1:L246">
    <filterColumn colId="11">
      <customFilters and="1">
        <customFilter operator="greaterThan" val="0"/>
      </customFilters>
    </filterColumn>
  </autoFilter>
  <mergeCells count="33">
    <mergeCell ref="A80:A86"/>
    <mergeCell ref="B80:B86"/>
    <mergeCell ref="C37:C39"/>
    <mergeCell ref="D37:D39"/>
    <mergeCell ref="D43:D44"/>
    <mergeCell ref="D56:D79"/>
    <mergeCell ref="D80:D86"/>
    <mergeCell ref="A44:A55"/>
    <mergeCell ref="I9:I10"/>
    <mergeCell ref="B9:B10"/>
    <mergeCell ref="E9:E10"/>
    <mergeCell ref="C9:C10"/>
    <mergeCell ref="B44:B55"/>
    <mergeCell ref="C44:C55"/>
    <mergeCell ref="A5:J5"/>
    <mergeCell ref="A9:A10"/>
    <mergeCell ref="G9:G10"/>
    <mergeCell ref="D9:D10"/>
    <mergeCell ref="J9:J10"/>
    <mergeCell ref="A6:B6"/>
    <mergeCell ref="A7:B7"/>
    <mergeCell ref="H9:H10"/>
    <mergeCell ref="F9:F10"/>
    <mergeCell ref="G111:H111"/>
    <mergeCell ref="B110:C110"/>
    <mergeCell ref="B111:C111"/>
    <mergeCell ref="C80:C86"/>
    <mergeCell ref="A37:A39"/>
    <mergeCell ref="B37:B39"/>
    <mergeCell ref="A89:A95"/>
    <mergeCell ref="B89:B95"/>
    <mergeCell ref="C89:C95"/>
    <mergeCell ref="D89:D95"/>
  </mergeCells>
  <phoneticPr fontId="0" type="noConversion"/>
  <printOptions horizontalCentered="1"/>
  <pageMargins left="0.2" right="0.2" top="0.17" bottom="0.15748031496062992" header="0.17" footer="0.15748031496062992"/>
  <pageSetup paperSize="9" scale="4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>
    <tabColor rgb="FFC00000"/>
  </sheetPr>
  <dimension ref="A1:IU348"/>
  <sheetViews>
    <sheetView showZeros="0" tabSelected="1" view="pageBreakPreview" zoomScale="60" zoomScaleNormal="75" workbookViewId="0">
      <pane xSplit="5" ySplit="10" topLeftCell="F241" activePane="bottomRight" state="frozen"/>
      <selection pane="topRight" activeCell="D1" sqref="D1"/>
      <selection pane="bottomLeft" activeCell="A10" sqref="A10"/>
      <selection pane="bottomRight" activeCell="A278" sqref="A278:B278"/>
    </sheetView>
  </sheetViews>
  <sheetFormatPr defaultColWidth="8.7109375" defaultRowHeight="12.75" x14ac:dyDescent="0.2"/>
  <cols>
    <col min="1" max="1" width="15.28515625" style="283" customWidth="1"/>
    <col min="2" max="2" width="16.28515625" style="283" customWidth="1"/>
    <col min="3" max="3" width="16.7109375" style="283" customWidth="1"/>
    <col min="4" max="4" width="42.28515625" style="283" customWidth="1"/>
    <col min="5" max="5" width="51.7109375" style="283" customWidth="1"/>
    <col min="6" max="6" width="18.5703125" style="283" customWidth="1"/>
    <col min="7" max="9" width="20.28515625" style="283" customWidth="1"/>
    <col min="10" max="10" width="17.85546875" style="283" customWidth="1"/>
    <col min="11" max="11" width="19" style="605" hidden="1" customWidth="1"/>
    <col min="12" max="12" width="13.5703125" style="283" hidden="1" customWidth="1"/>
    <col min="13" max="13" width="16.7109375" style="283" hidden="1" customWidth="1"/>
    <col min="14" max="16" width="17" style="283" hidden="1" customWidth="1"/>
    <col min="17" max="17" width="8.7109375" style="283"/>
    <col min="18" max="18" width="13" style="283" bestFit="1" customWidth="1"/>
    <col min="19" max="16384" width="8.7109375" style="283"/>
  </cols>
  <sheetData>
    <row r="1" spans="1:18" ht="16.5" x14ac:dyDescent="0.25">
      <c r="A1" s="22"/>
      <c r="B1" s="22"/>
      <c r="C1" s="22"/>
      <c r="D1" s="22"/>
      <c r="E1" s="22"/>
      <c r="F1" s="22"/>
      <c r="G1" s="22"/>
      <c r="H1" s="22"/>
      <c r="I1" s="74" t="s">
        <v>240</v>
      </c>
      <c r="J1" s="74"/>
      <c r="K1" s="605">
        <v>1</v>
      </c>
    </row>
    <row r="2" spans="1:18" ht="16.5" customHeight="1" x14ac:dyDescent="0.25">
      <c r="A2" s="22"/>
      <c r="B2" s="22"/>
      <c r="C2" s="22"/>
      <c r="D2" s="22"/>
      <c r="E2" s="22"/>
      <c r="F2" s="22"/>
      <c r="G2" s="22"/>
      <c r="H2" s="22"/>
      <c r="I2" s="74" t="s">
        <v>279</v>
      </c>
      <c r="J2" s="74"/>
      <c r="K2" s="605">
        <v>1</v>
      </c>
    </row>
    <row r="3" spans="1:18" ht="16.5" customHeight="1" x14ac:dyDescent="0.3">
      <c r="A3" s="22"/>
      <c r="B3" s="22"/>
      <c r="C3" s="22"/>
      <c r="D3" s="22"/>
      <c r="E3" s="22"/>
      <c r="F3" s="22"/>
      <c r="G3" s="22"/>
      <c r="H3" s="22"/>
      <c r="I3" s="483" t="s">
        <v>1290</v>
      </c>
      <c r="J3" s="74"/>
      <c r="K3" s="605">
        <v>1</v>
      </c>
    </row>
    <row r="4" spans="1:18" ht="6" customHeight="1" x14ac:dyDescent="0.3">
      <c r="A4" s="22"/>
      <c r="B4" s="22"/>
      <c r="C4" s="22"/>
      <c r="D4" s="22"/>
      <c r="E4" s="22"/>
      <c r="F4" s="22"/>
      <c r="G4" s="22"/>
      <c r="H4" s="1339"/>
      <c r="I4" s="1339"/>
      <c r="J4" s="300"/>
      <c r="K4" s="605">
        <v>1</v>
      </c>
    </row>
    <row r="5" spans="1:18" ht="17.45" customHeight="1" x14ac:dyDescent="0.3">
      <c r="A5" s="1341" t="s">
        <v>1073</v>
      </c>
      <c r="B5" s="1341"/>
      <c r="C5" s="1341"/>
      <c r="D5" s="1341"/>
      <c r="E5" s="1341"/>
      <c r="F5" s="1341"/>
      <c r="G5" s="1341"/>
      <c r="H5" s="1341"/>
      <c r="I5" s="1341"/>
      <c r="J5" s="1341"/>
      <c r="K5" s="605">
        <v>1</v>
      </c>
    </row>
    <row r="6" spans="1:18" ht="18.75" x14ac:dyDescent="0.3">
      <c r="A6" s="1124" t="s">
        <v>860</v>
      </c>
      <c r="B6" s="1124"/>
      <c r="C6" s="498"/>
      <c r="D6" s="498"/>
      <c r="E6" s="498"/>
      <c r="F6" s="498"/>
      <c r="G6" s="498"/>
      <c r="H6" s="498"/>
      <c r="I6" s="498"/>
      <c r="J6" s="498"/>
      <c r="K6" s="605">
        <v>1</v>
      </c>
    </row>
    <row r="7" spans="1:18" ht="18.75" x14ac:dyDescent="0.3">
      <c r="A7" s="1125" t="s">
        <v>861</v>
      </c>
      <c r="B7" s="1125"/>
      <c r="C7" s="498"/>
      <c r="D7" s="498"/>
      <c r="E7" s="498"/>
      <c r="F7" s="498"/>
      <c r="G7" s="498"/>
      <c r="H7" s="498"/>
      <c r="I7" s="498"/>
      <c r="J7" s="498"/>
      <c r="K7" s="605">
        <v>1</v>
      </c>
    </row>
    <row r="8" spans="1:18" ht="16.5" customHeight="1" x14ac:dyDescent="0.25">
      <c r="A8" s="22"/>
      <c r="B8" s="22"/>
      <c r="C8" s="22"/>
      <c r="D8" s="22"/>
      <c r="E8" s="22"/>
      <c r="F8" s="22"/>
      <c r="G8" s="22"/>
      <c r="H8" s="22"/>
      <c r="J8" s="89" t="s">
        <v>739</v>
      </c>
      <c r="K8" s="605">
        <v>1</v>
      </c>
    </row>
    <row r="9" spans="1:18" ht="73.150000000000006" customHeight="1" x14ac:dyDescent="0.2">
      <c r="A9" s="1346" t="s">
        <v>905</v>
      </c>
      <c r="B9" s="1346" t="s">
        <v>906</v>
      </c>
      <c r="C9" s="1346" t="s">
        <v>752</v>
      </c>
      <c r="D9" s="1160" t="s">
        <v>907</v>
      </c>
      <c r="E9" s="1340" t="s">
        <v>756</v>
      </c>
      <c r="F9" s="1342" t="s">
        <v>757</v>
      </c>
      <c r="G9" s="1340" t="s">
        <v>741</v>
      </c>
      <c r="H9" s="1340" t="s">
        <v>55</v>
      </c>
      <c r="I9" s="1340" t="s">
        <v>56</v>
      </c>
      <c r="J9" s="1340"/>
      <c r="K9" s="605">
        <v>1</v>
      </c>
    </row>
    <row r="10" spans="1:18" ht="69" customHeight="1" x14ac:dyDescent="0.2">
      <c r="A10" s="1347"/>
      <c r="B10" s="1347"/>
      <c r="C10" s="1347"/>
      <c r="D10" s="1162"/>
      <c r="E10" s="1340"/>
      <c r="F10" s="1343"/>
      <c r="G10" s="1340"/>
      <c r="H10" s="1340"/>
      <c r="I10" s="297" t="s">
        <v>746</v>
      </c>
      <c r="J10" s="297" t="s">
        <v>753</v>
      </c>
      <c r="K10" s="606">
        <v>1</v>
      </c>
    </row>
    <row r="11" spans="1:18" s="346" customFormat="1" ht="15.75" x14ac:dyDescent="0.2">
      <c r="A11" s="343" t="s">
        <v>290</v>
      </c>
      <c r="B11" s="343" t="s">
        <v>291</v>
      </c>
      <c r="C11" s="343" t="s">
        <v>292</v>
      </c>
      <c r="D11" s="344">
        <v>4</v>
      </c>
      <c r="E11" s="297">
        <v>5</v>
      </c>
      <c r="F11" s="345">
        <v>6</v>
      </c>
      <c r="G11" s="297">
        <v>7</v>
      </c>
      <c r="H11" s="297">
        <v>8</v>
      </c>
      <c r="I11" s="297">
        <v>9</v>
      </c>
      <c r="J11" s="297">
        <v>10</v>
      </c>
      <c r="K11" s="606">
        <v>1</v>
      </c>
      <c r="R11" s="494">
        <f t="shared" ref="R11:R16" si="0">I12+H12-G12</f>
        <v>0</v>
      </c>
    </row>
    <row r="12" spans="1:18" ht="18.75" x14ac:dyDescent="0.2">
      <c r="A12" s="157" t="s">
        <v>72</v>
      </c>
      <c r="B12" s="157"/>
      <c r="C12" s="157"/>
      <c r="D12" s="158" t="s">
        <v>49</v>
      </c>
      <c r="E12" s="197"/>
      <c r="F12" s="323"/>
      <c r="G12" s="984">
        <f>G13</f>
        <v>14743900</v>
      </c>
      <c r="H12" s="984">
        <f>H13</f>
        <v>13935500</v>
      </c>
      <c r="I12" s="984">
        <f>I13</f>
        <v>808400</v>
      </c>
      <c r="J12" s="984">
        <f>J13</f>
        <v>0</v>
      </c>
      <c r="K12" s="605">
        <f>SUM(G12:J12)</f>
        <v>29487800</v>
      </c>
      <c r="L12" s="282">
        <f>G12-H12-I12</f>
        <v>0</v>
      </c>
      <c r="M12" s="282">
        <f>G12-I12-H12</f>
        <v>0</v>
      </c>
      <c r="R12" s="494">
        <f t="shared" si="0"/>
        <v>0</v>
      </c>
    </row>
    <row r="13" spans="1:18" s="432" customFormat="1" ht="18.75" x14ac:dyDescent="0.2">
      <c r="A13" s="157" t="s">
        <v>73</v>
      </c>
      <c r="B13" s="157"/>
      <c r="C13" s="157"/>
      <c r="D13" s="158" t="s">
        <v>49</v>
      </c>
      <c r="E13" s="197"/>
      <c r="F13" s="323"/>
      <c r="G13" s="984">
        <f>SUM(G14:G25)</f>
        <v>14743900</v>
      </c>
      <c r="H13" s="984">
        <f>SUM(H14:H25)</f>
        <v>13935500</v>
      </c>
      <c r="I13" s="984">
        <f>SUM(I14:I25)</f>
        <v>808400</v>
      </c>
      <c r="J13" s="984">
        <f>SUM(J14:J25)</f>
        <v>0</v>
      </c>
      <c r="K13" s="605">
        <f t="shared" ref="K13:K80" si="1">SUM(G13:J13)</f>
        <v>29487800</v>
      </c>
      <c r="L13" s="282">
        <f>G13-H13-I13</f>
        <v>0</v>
      </c>
      <c r="M13" s="282">
        <f>G13-I13-H13</f>
        <v>0</v>
      </c>
      <c r="R13" s="494">
        <f t="shared" si="0"/>
        <v>0</v>
      </c>
    </row>
    <row r="14" spans="1:18" ht="78.75" x14ac:dyDescent="0.2">
      <c r="A14" s="155" t="s">
        <v>293</v>
      </c>
      <c r="B14" s="155" t="s">
        <v>294</v>
      </c>
      <c r="C14" s="155" t="s">
        <v>8</v>
      </c>
      <c r="D14" s="142" t="s">
        <v>178</v>
      </c>
      <c r="E14" s="810" t="s">
        <v>1281</v>
      </c>
      <c r="F14" s="527" t="s">
        <v>1244</v>
      </c>
      <c r="G14" s="985">
        <f>+H14+I14</f>
        <v>1905500</v>
      </c>
      <c r="H14" s="985">
        <f>1904500+1000</f>
        <v>1905500</v>
      </c>
      <c r="I14" s="986"/>
      <c r="J14" s="986"/>
      <c r="K14" s="605">
        <f t="shared" si="1"/>
        <v>3811000</v>
      </c>
      <c r="L14" s="282">
        <f>G14-H14-I14</f>
        <v>0</v>
      </c>
      <c r="M14" s="282">
        <f>G14-I14-H14</f>
        <v>0</v>
      </c>
      <c r="R14" s="494">
        <f t="shared" si="0"/>
        <v>0</v>
      </c>
    </row>
    <row r="15" spans="1:18" ht="45" hidden="1" x14ac:dyDescent="0.2">
      <c r="A15" s="40" t="s">
        <v>306</v>
      </c>
      <c r="B15" s="40" t="s">
        <v>11</v>
      </c>
      <c r="C15" s="40" t="s">
        <v>14</v>
      </c>
      <c r="D15" s="30" t="s">
        <v>307</v>
      </c>
      <c r="E15" s="526" t="s">
        <v>917</v>
      </c>
      <c r="F15" s="527" t="s">
        <v>918</v>
      </c>
      <c r="G15" s="425">
        <f>+H15+I15</f>
        <v>0</v>
      </c>
      <c r="H15" s="425"/>
      <c r="I15" s="425"/>
      <c r="J15" s="425"/>
      <c r="K15" s="605">
        <f t="shared" si="1"/>
        <v>0</v>
      </c>
      <c r="L15" s="282">
        <f>G15-H15-I15</f>
        <v>0</v>
      </c>
      <c r="M15" s="282">
        <f>G15-I15-H15</f>
        <v>0</v>
      </c>
      <c r="R15" s="494">
        <f t="shared" si="0"/>
        <v>0</v>
      </c>
    </row>
    <row r="16" spans="1:18" ht="45" x14ac:dyDescent="0.2">
      <c r="A16" s="40" t="s">
        <v>296</v>
      </c>
      <c r="B16" s="40">
        <v>3242</v>
      </c>
      <c r="C16" s="40">
        <v>1090</v>
      </c>
      <c r="D16" s="38" t="s">
        <v>295</v>
      </c>
      <c r="E16" s="810" t="s">
        <v>1281</v>
      </c>
      <c r="F16" s="527" t="s">
        <v>1244</v>
      </c>
      <c r="G16" s="985">
        <f>+H16+I16</f>
        <v>12030000</v>
      </c>
      <c r="H16" s="985">
        <v>12030000</v>
      </c>
      <c r="I16" s="985"/>
      <c r="J16" s="985"/>
      <c r="K16" s="605">
        <f t="shared" si="1"/>
        <v>24060000</v>
      </c>
      <c r="L16" s="282">
        <f>G16-H16-I16</f>
        <v>0</v>
      </c>
      <c r="M16" s="282">
        <f>G16-I16-H16</f>
        <v>0</v>
      </c>
      <c r="N16" s="282"/>
      <c r="O16" s="282"/>
      <c r="R16" s="494">
        <f t="shared" si="0"/>
        <v>0</v>
      </c>
    </row>
    <row r="17" spans="1:18" s="20" customFormat="1" ht="63" hidden="1" x14ac:dyDescent="0.2">
      <c r="A17" s="40" t="s">
        <v>575</v>
      </c>
      <c r="B17" s="40" t="s">
        <v>576</v>
      </c>
      <c r="C17" s="40" t="s">
        <v>577</v>
      </c>
      <c r="D17" s="38" t="s">
        <v>578</v>
      </c>
      <c r="E17" s="37"/>
      <c r="F17" s="324"/>
      <c r="G17" s="425">
        <f>H17+I17</f>
        <v>0</v>
      </c>
      <c r="H17" s="425"/>
      <c r="I17" s="425"/>
      <c r="J17" s="425"/>
      <c r="K17" s="605">
        <f t="shared" si="1"/>
        <v>0</v>
      </c>
    </row>
    <row r="18" spans="1:18" s="20" customFormat="1" ht="45" hidden="1" x14ac:dyDescent="0.2">
      <c r="A18" s="40" t="s">
        <v>298</v>
      </c>
      <c r="B18" s="40" t="s">
        <v>297</v>
      </c>
      <c r="C18" s="40" t="s">
        <v>226</v>
      </c>
      <c r="D18" s="38" t="s">
        <v>299</v>
      </c>
      <c r="E18" s="37" t="s">
        <v>931</v>
      </c>
      <c r="F18" s="527" t="s">
        <v>942</v>
      </c>
      <c r="G18" s="425">
        <f>H18+I18</f>
        <v>0</v>
      </c>
      <c r="H18" s="425"/>
      <c r="I18" s="425"/>
      <c r="J18" s="425"/>
      <c r="K18" s="605">
        <f t="shared" si="1"/>
        <v>0</v>
      </c>
    </row>
    <row r="19" spans="1:18" s="20" customFormat="1" ht="45" hidden="1" x14ac:dyDescent="0.2">
      <c r="A19" s="40" t="s">
        <v>719</v>
      </c>
      <c r="B19" s="40" t="s">
        <v>477</v>
      </c>
      <c r="C19" s="40" t="s">
        <v>226</v>
      </c>
      <c r="D19" s="38" t="s">
        <v>123</v>
      </c>
      <c r="E19" s="37" t="s">
        <v>931</v>
      </c>
      <c r="F19" s="527" t="s">
        <v>942</v>
      </c>
      <c r="G19" s="425">
        <f>H19+I19</f>
        <v>0</v>
      </c>
      <c r="H19" s="425"/>
      <c r="I19" s="425"/>
      <c r="J19" s="425"/>
      <c r="K19" s="605">
        <f t="shared" si="1"/>
        <v>0</v>
      </c>
    </row>
    <row r="20" spans="1:18" s="20" customFormat="1" ht="47.25" hidden="1" x14ac:dyDescent="0.2">
      <c r="A20" s="40" t="s">
        <v>719</v>
      </c>
      <c r="B20" s="40" t="s">
        <v>477</v>
      </c>
      <c r="C20" s="40" t="s">
        <v>226</v>
      </c>
      <c r="D20" s="38" t="s">
        <v>123</v>
      </c>
      <c r="E20" s="37" t="s">
        <v>946</v>
      </c>
      <c r="F20" s="527" t="s">
        <v>947</v>
      </c>
      <c r="G20" s="425">
        <f>+H20+I20</f>
        <v>0</v>
      </c>
      <c r="H20" s="425"/>
      <c r="I20" s="425"/>
      <c r="J20" s="425"/>
      <c r="K20" s="605">
        <f t="shared" si="1"/>
        <v>0</v>
      </c>
      <c r="R20" s="494">
        <f>I21+H21-G21</f>
        <v>0</v>
      </c>
    </row>
    <row r="21" spans="1:18" s="20" customFormat="1" ht="47.25" hidden="1" x14ac:dyDescent="0.2">
      <c r="A21" s="530" t="s">
        <v>1022</v>
      </c>
      <c r="B21" s="530" t="s">
        <v>461</v>
      </c>
      <c r="C21" s="530" t="s">
        <v>29</v>
      </c>
      <c r="D21" s="531" t="s">
        <v>78</v>
      </c>
      <c r="E21" s="191" t="s">
        <v>774</v>
      </c>
      <c r="F21" s="38" t="s">
        <v>775</v>
      </c>
      <c r="G21" s="425">
        <f>H21+I21</f>
        <v>0</v>
      </c>
      <c r="H21" s="267"/>
      <c r="I21" s="425"/>
      <c r="J21" s="425"/>
      <c r="K21" s="605">
        <f t="shared" si="1"/>
        <v>0</v>
      </c>
    </row>
    <row r="22" spans="1:18" ht="60" hidden="1" x14ac:dyDescent="0.25">
      <c r="A22" s="1328" t="s">
        <v>308</v>
      </c>
      <c r="B22" s="1328" t="s">
        <v>309</v>
      </c>
      <c r="C22" s="1328" t="s">
        <v>11</v>
      </c>
      <c r="D22" s="1330" t="s">
        <v>310</v>
      </c>
      <c r="E22" s="528" t="s">
        <v>769</v>
      </c>
      <c r="F22" s="527" t="s">
        <v>770</v>
      </c>
      <c r="G22" s="425">
        <f>+H22+I22</f>
        <v>0</v>
      </c>
      <c r="H22" s="266"/>
      <c r="I22" s="425"/>
      <c r="J22" s="425"/>
      <c r="K22" s="605">
        <f t="shared" si="1"/>
        <v>0</v>
      </c>
      <c r="L22" s="282">
        <f>G22-H22-I22</f>
        <v>0</v>
      </c>
      <c r="M22" s="282">
        <f t="shared" ref="M22:M27" si="2">G22-I22-H22</f>
        <v>0</v>
      </c>
      <c r="N22" s="491" t="b">
        <f>N23=N24</f>
        <v>1</v>
      </c>
      <c r="O22" s="491" t="b">
        <f>O23=O24</f>
        <v>1</v>
      </c>
      <c r="P22" s="491" t="e">
        <f>P23=P24</f>
        <v>#REF!</v>
      </c>
      <c r="R22" s="494">
        <f t="shared" ref="R22:R27" si="3">I23+H23-G23</f>
        <v>0</v>
      </c>
    </row>
    <row r="23" spans="1:18" ht="45" x14ac:dyDescent="0.25">
      <c r="A23" s="1329"/>
      <c r="B23" s="1329"/>
      <c r="C23" s="1329"/>
      <c r="D23" s="1331"/>
      <c r="E23" s="811" t="s">
        <v>1198</v>
      </c>
      <c r="F23" s="527" t="s">
        <v>1243</v>
      </c>
      <c r="G23" s="985">
        <f>+H23+I23</f>
        <v>808400</v>
      </c>
      <c r="H23" s="986"/>
      <c r="I23" s="985">
        <v>808400</v>
      </c>
      <c r="J23" s="985"/>
      <c r="K23" s="605">
        <f t="shared" si="1"/>
        <v>1616800</v>
      </c>
      <c r="L23" s="282">
        <f>G23-H23-I23</f>
        <v>0</v>
      </c>
      <c r="M23" s="282">
        <f t="shared" si="2"/>
        <v>0</v>
      </c>
      <c r="N23" s="492">
        <f>[2]дод3!E28</f>
        <v>0</v>
      </c>
      <c r="O23" s="492">
        <f>[2]дод3!J28</f>
        <v>808400</v>
      </c>
      <c r="P23" s="492" t="e">
        <f>[2]дод3!O28</f>
        <v>#REF!</v>
      </c>
      <c r="R23" s="494">
        <f t="shared" si="3"/>
        <v>0</v>
      </c>
    </row>
    <row r="24" spans="1:18" ht="45" hidden="1" x14ac:dyDescent="0.25">
      <c r="A24" s="1332"/>
      <c r="B24" s="1332"/>
      <c r="C24" s="1332"/>
      <c r="D24" s="1333"/>
      <c r="E24" s="284" t="s">
        <v>917</v>
      </c>
      <c r="F24" s="527" t="s">
        <v>918</v>
      </c>
      <c r="G24" s="425"/>
      <c r="H24" s="425"/>
      <c r="I24" s="425"/>
      <c r="J24" s="425"/>
      <c r="K24" s="605">
        <f t="shared" si="1"/>
        <v>0</v>
      </c>
      <c r="L24" s="282">
        <f>G24-H24-I24</f>
        <v>0</v>
      </c>
      <c r="M24" s="282">
        <f t="shared" si="2"/>
        <v>0</v>
      </c>
      <c r="N24" s="812">
        <f>H23+H22+H24</f>
        <v>0</v>
      </c>
      <c r="O24" s="812">
        <f>I23+I22+I24</f>
        <v>808400</v>
      </c>
      <c r="P24" s="812">
        <f>J23+J22+J24</f>
        <v>0</v>
      </c>
      <c r="R24" s="494">
        <f t="shared" si="3"/>
        <v>0</v>
      </c>
    </row>
    <row r="25" spans="1:18" ht="63" hidden="1" x14ac:dyDescent="0.25">
      <c r="A25" s="40" t="s">
        <v>303</v>
      </c>
      <c r="B25" s="40" t="s">
        <v>304</v>
      </c>
      <c r="C25" s="40" t="s">
        <v>11</v>
      </c>
      <c r="D25" s="30" t="s">
        <v>305</v>
      </c>
      <c r="E25" s="284" t="s">
        <v>917</v>
      </c>
      <c r="F25" s="527" t="s">
        <v>787</v>
      </c>
      <c r="G25" s="425">
        <f>+H25+I25</f>
        <v>0</v>
      </c>
      <c r="H25" s="425"/>
      <c r="I25" s="425"/>
      <c r="J25" s="425"/>
      <c r="K25" s="605">
        <f t="shared" si="1"/>
        <v>0</v>
      </c>
      <c r="M25" s="282">
        <f t="shared" si="2"/>
        <v>0</v>
      </c>
      <c r="N25" s="493" t="b">
        <f>H25=[2]дод3!E29</f>
        <v>1</v>
      </c>
      <c r="O25" s="493" t="b">
        <f>I25=[2]дод3!J29</f>
        <v>1</v>
      </c>
      <c r="P25" s="492" t="e">
        <f>[2]дод3!O29=[1]дод7!J25</f>
        <v>#REF!</v>
      </c>
      <c r="R25" s="494">
        <f t="shared" si="3"/>
        <v>0</v>
      </c>
    </row>
    <row r="26" spans="1:18" ht="31.5" x14ac:dyDescent="0.2">
      <c r="A26" s="160" t="s">
        <v>312</v>
      </c>
      <c r="B26" s="160"/>
      <c r="C26" s="160"/>
      <c r="D26" s="161" t="s">
        <v>50</v>
      </c>
      <c r="E26" s="192"/>
      <c r="F26" s="327"/>
      <c r="G26" s="984">
        <f>G27</f>
        <v>887900</v>
      </c>
      <c r="H26" s="984">
        <f>H27</f>
        <v>887900</v>
      </c>
      <c r="I26" s="984">
        <f>I27</f>
        <v>0</v>
      </c>
      <c r="J26" s="984">
        <f>J27</f>
        <v>0</v>
      </c>
      <c r="K26" s="605">
        <f t="shared" si="1"/>
        <v>1775800</v>
      </c>
      <c r="L26" s="282">
        <f>G26-H26-I26</f>
        <v>0</v>
      </c>
      <c r="M26" s="282">
        <f t="shared" si="2"/>
        <v>0</v>
      </c>
      <c r="N26" s="282"/>
      <c r="R26" s="494">
        <f t="shared" si="3"/>
        <v>0</v>
      </c>
    </row>
    <row r="27" spans="1:18" ht="31.5" x14ac:dyDescent="0.2">
      <c r="A27" s="160" t="s">
        <v>313</v>
      </c>
      <c r="B27" s="160"/>
      <c r="C27" s="160"/>
      <c r="D27" s="161" t="s">
        <v>50</v>
      </c>
      <c r="E27" s="192"/>
      <c r="F27" s="327"/>
      <c r="G27" s="984">
        <f>G28+G29+G32+G30+G33+G31</f>
        <v>887900</v>
      </c>
      <c r="H27" s="984">
        <f>H28+H29+H32+H30+H33+H31</f>
        <v>887900</v>
      </c>
      <c r="I27" s="984">
        <f>I28+I29+I32+I30+I33+I31</f>
        <v>0</v>
      </c>
      <c r="J27" s="984">
        <f>J28+J29+J32+J30+J33+J31</f>
        <v>0</v>
      </c>
      <c r="K27" s="605">
        <f t="shared" si="1"/>
        <v>1775800</v>
      </c>
      <c r="L27" s="282">
        <f>G27-H27-I27</f>
        <v>0</v>
      </c>
      <c r="M27" s="282">
        <f t="shared" si="2"/>
        <v>0</v>
      </c>
      <c r="R27" s="494">
        <f t="shared" si="3"/>
        <v>0</v>
      </c>
    </row>
    <row r="28" spans="1:18" s="20" customFormat="1" ht="31.5" hidden="1" x14ac:dyDescent="0.2">
      <c r="A28" s="40" t="s">
        <v>314</v>
      </c>
      <c r="B28" s="40" t="s">
        <v>12</v>
      </c>
      <c r="C28" s="40" t="s">
        <v>13</v>
      </c>
      <c r="D28" s="142" t="s">
        <v>311</v>
      </c>
      <c r="E28" s="198"/>
      <c r="F28" s="208"/>
      <c r="G28" s="425">
        <f>H28+I28</f>
        <v>0</v>
      </c>
      <c r="H28" s="425"/>
      <c r="I28" s="425"/>
      <c r="J28" s="425"/>
      <c r="K28" s="605">
        <f t="shared" si="1"/>
        <v>0</v>
      </c>
    </row>
    <row r="29" spans="1:18" ht="45" x14ac:dyDescent="0.2">
      <c r="A29" s="1349" t="s">
        <v>315</v>
      </c>
      <c r="B29" s="1344" t="s">
        <v>11</v>
      </c>
      <c r="C29" s="1344" t="s">
        <v>14</v>
      </c>
      <c r="D29" s="1337" t="s">
        <v>307</v>
      </c>
      <c r="E29" s="249" t="s">
        <v>1198</v>
      </c>
      <c r="F29" s="527" t="s">
        <v>1243</v>
      </c>
      <c r="G29" s="987">
        <f>+H29</f>
        <v>887900</v>
      </c>
      <c r="H29" s="987">
        <v>887900</v>
      </c>
      <c r="I29" s="987"/>
      <c r="J29" s="987"/>
      <c r="K29" s="605">
        <f t="shared" si="1"/>
        <v>1775800</v>
      </c>
      <c r="L29" s="282">
        <f>G29-H29-I29</f>
        <v>0</v>
      </c>
      <c r="M29" s="282">
        <f t="shared" ref="M29:M34" si="4">G29-I29-H29</f>
        <v>0</v>
      </c>
      <c r="R29" s="494">
        <f t="shared" ref="R29:R34" si="5">I30+H30-G30</f>
        <v>0</v>
      </c>
    </row>
    <row r="30" spans="1:18" ht="45" hidden="1" x14ac:dyDescent="0.2">
      <c r="A30" s="1350"/>
      <c r="B30" s="1351"/>
      <c r="C30" s="1345"/>
      <c r="D30" s="1348"/>
      <c r="E30" s="476" t="s">
        <v>771</v>
      </c>
      <c r="F30" s="477" t="s">
        <v>772</v>
      </c>
      <c r="G30" s="478"/>
      <c r="H30" s="478"/>
      <c r="I30" s="478"/>
      <c r="J30" s="478"/>
      <c r="K30" s="605">
        <f t="shared" si="1"/>
        <v>0</v>
      </c>
      <c r="L30" s="282">
        <f>G30-H30-I30</f>
        <v>0</v>
      </c>
      <c r="M30" s="282">
        <f t="shared" si="4"/>
        <v>0</v>
      </c>
      <c r="R30" s="494">
        <f t="shared" si="5"/>
        <v>0</v>
      </c>
    </row>
    <row r="31" spans="1:18" ht="45" hidden="1" x14ac:dyDescent="0.25">
      <c r="A31" s="479" t="s">
        <v>847</v>
      </c>
      <c r="B31" s="78">
        <v>7693</v>
      </c>
      <c r="C31" s="40" t="s">
        <v>226</v>
      </c>
      <c r="D31" s="46" t="s">
        <v>123</v>
      </c>
      <c r="E31" s="256" t="s">
        <v>768</v>
      </c>
      <c r="F31" s="527" t="s">
        <v>788</v>
      </c>
      <c r="G31" s="478"/>
      <c r="H31" s="425"/>
      <c r="I31" s="425"/>
      <c r="J31" s="425"/>
      <c r="K31" s="605">
        <f t="shared" si="1"/>
        <v>0</v>
      </c>
      <c r="L31" s="282"/>
      <c r="M31" s="282"/>
      <c r="R31" s="494">
        <f t="shared" si="5"/>
        <v>0</v>
      </c>
    </row>
    <row r="32" spans="1:18" ht="90" hidden="1" x14ac:dyDescent="0.2">
      <c r="A32" s="1328" t="s">
        <v>316</v>
      </c>
      <c r="B32" s="1328" t="s">
        <v>304</v>
      </c>
      <c r="C32" s="1328" t="s">
        <v>11</v>
      </c>
      <c r="D32" s="1337" t="s">
        <v>305</v>
      </c>
      <c r="E32" s="253" t="s">
        <v>839</v>
      </c>
      <c r="F32" s="328" t="s">
        <v>814</v>
      </c>
      <c r="G32" s="425"/>
      <c r="H32" s="425"/>
      <c r="I32" s="425"/>
      <c r="J32" s="425"/>
      <c r="K32" s="605">
        <f t="shared" si="1"/>
        <v>0</v>
      </c>
      <c r="M32" s="282">
        <f t="shared" si="4"/>
        <v>0</v>
      </c>
      <c r="R32" s="494">
        <f t="shared" si="5"/>
        <v>0</v>
      </c>
    </row>
    <row r="33" spans="1:18" ht="60" hidden="1" x14ac:dyDescent="0.2">
      <c r="A33" s="1332"/>
      <c r="B33" s="1332"/>
      <c r="C33" s="1332"/>
      <c r="D33" s="1338"/>
      <c r="E33" s="253" t="s">
        <v>838</v>
      </c>
      <c r="F33" s="329" t="s">
        <v>815</v>
      </c>
      <c r="G33" s="425"/>
      <c r="H33" s="425"/>
      <c r="I33" s="425"/>
      <c r="J33" s="425"/>
      <c r="K33" s="605">
        <f t="shared" si="1"/>
        <v>0</v>
      </c>
      <c r="M33" s="282">
        <f t="shared" si="4"/>
        <v>0</v>
      </c>
      <c r="R33" s="494">
        <f t="shared" si="5"/>
        <v>0</v>
      </c>
    </row>
    <row r="34" spans="1:18" ht="47.25" x14ac:dyDescent="0.2">
      <c r="A34" s="160" t="s">
        <v>317</v>
      </c>
      <c r="B34" s="160"/>
      <c r="C34" s="160"/>
      <c r="D34" s="376" t="s">
        <v>1322</v>
      </c>
      <c r="E34" s="202"/>
      <c r="F34" s="330"/>
      <c r="G34" s="984">
        <f>G35</f>
        <v>24176791</v>
      </c>
      <c r="H34" s="984">
        <f>H35</f>
        <v>4506457</v>
      </c>
      <c r="I34" s="984">
        <f>I35</f>
        <v>19670334</v>
      </c>
      <c r="J34" s="984">
        <f>J35</f>
        <v>19670334</v>
      </c>
      <c r="K34" s="605">
        <f t="shared" si="1"/>
        <v>68023916</v>
      </c>
      <c r="L34" s="282">
        <f>G34-H34-I34</f>
        <v>0</v>
      </c>
      <c r="M34" s="282">
        <f t="shared" si="4"/>
        <v>0</v>
      </c>
      <c r="R34" s="494">
        <f t="shared" si="5"/>
        <v>0</v>
      </c>
    </row>
    <row r="35" spans="1:18" ht="47.25" x14ac:dyDescent="0.2">
      <c r="A35" s="160" t="s">
        <v>318</v>
      </c>
      <c r="B35" s="160"/>
      <c r="C35" s="160"/>
      <c r="D35" s="376" t="s">
        <v>1322</v>
      </c>
      <c r="E35" s="202"/>
      <c r="F35" s="330"/>
      <c r="G35" s="988">
        <f>G36+G39+G41+G37+G40</f>
        <v>24176791</v>
      </c>
      <c r="H35" s="988">
        <f>H36+H39+H41+H37+H40</f>
        <v>4506457</v>
      </c>
      <c r="I35" s="988">
        <f>I36+I39+I41+I37+I40</f>
        <v>19670334</v>
      </c>
      <c r="J35" s="988">
        <f>J36+J39+J41+J37+J40</f>
        <v>19670334</v>
      </c>
      <c r="K35" s="605">
        <f t="shared" si="1"/>
        <v>68023916</v>
      </c>
      <c r="L35" s="529"/>
      <c r="M35" s="557"/>
      <c r="N35" s="446"/>
      <c r="O35" s="446"/>
      <c r="P35" s="446"/>
      <c r="R35" s="494"/>
    </row>
    <row r="36" spans="1:18" ht="45" x14ac:dyDescent="0.2">
      <c r="A36" s="40" t="s">
        <v>1328</v>
      </c>
      <c r="B36" s="40" t="s">
        <v>1341</v>
      </c>
      <c r="C36" s="40" t="s">
        <v>233</v>
      </c>
      <c r="D36" s="374" t="s">
        <v>1330</v>
      </c>
      <c r="E36" s="255" t="s">
        <v>1342</v>
      </c>
      <c r="F36" s="527" t="s">
        <v>1248</v>
      </c>
      <c r="G36" s="987">
        <f>H36+I36</f>
        <v>18170334</v>
      </c>
      <c r="H36" s="987"/>
      <c r="I36" s="987">
        <v>18170334</v>
      </c>
      <c r="J36" s="987">
        <v>18170334</v>
      </c>
      <c r="K36" s="605">
        <f t="shared" si="1"/>
        <v>54511002</v>
      </c>
      <c r="L36" s="989"/>
      <c r="M36" s="990"/>
      <c r="N36" s="991"/>
      <c r="O36" s="991"/>
      <c r="P36" s="991"/>
      <c r="R36" s="494"/>
    </row>
    <row r="37" spans="1:18" s="20" customFormat="1" ht="70.150000000000006" customHeight="1" x14ac:dyDescent="0.2">
      <c r="A37" s="40" t="s">
        <v>322</v>
      </c>
      <c r="B37" s="40" t="s">
        <v>12</v>
      </c>
      <c r="C37" s="40"/>
      <c r="D37" s="374" t="s">
        <v>1263</v>
      </c>
      <c r="E37" s="255"/>
      <c r="F37" s="527"/>
      <c r="G37" s="987">
        <f>G38</f>
        <v>2907000</v>
      </c>
      <c r="H37" s="987">
        <f>H38</f>
        <v>1407000</v>
      </c>
      <c r="I37" s="987">
        <f>I38</f>
        <v>1500000</v>
      </c>
      <c r="J37" s="987">
        <f>J38</f>
        <v>1500000</v>
      </c>
      <c r="K37" s="605">
        <f t="shared" si="1"/>
        <v>7314000</v>
      </c>
      <c r="R37" s="494"/>
    </row>
    <row r="38" spans="1:18" s="20" customFormat="1" ht="45" x14ac:dyDescent="0.2">
      <c r="A38" s="40" t="s">
        <v>1220</v>
      </c>
      <c r="B38" s="40">
        <v>1142</v>
      </c>
      <c r="C38" s="40" t="s">
        <v>233</v>
      </c>
      <c r="D38" s="38" t="s">
        <v>325</v>
      </c>
      <c r="E38" s="255" t="s">
        <v>1342</v>
      </c>
      <c r="F38" s="527" t="s">
        <v>1248</v>
      </c>
      <c r="G38" s="987">
        <f>H38+I38</f>
        <v>2907000</v>
      </c>
      <c r="H38" s="463">
        <v>1407000</v>
      </c>
      <c r="I38" s="987">
        <v>1500000</v>
      </c>
      <c r="J38" s="987">
        <v>1500000</v>
      </c>
      <c r="K38" s="605">
        <f t="shared" si="1"/>
        <v>7314000</v>
      </c>
      <c r="R38" s="494"/>
    </row>
    <row r="39" spans="1:18" s="20" customFormat="1" ht="78.75" x14ac:dyDescent="0.2">
      <c r="A39" s="40" t="s">
        <v>1333</v>
      </c>
      <c r="B39" s="40" t="s">
        <v>1343</v>
      </c>
      <c r="C39" s="40" t="s">
        <v>233</v>
      </c>
      <c r="D39" s="38" t="s">
        <v>1338</v>
      </c>
      <c r="E39" s="255" t="s">
        <v>1342</v>
      </c>
      <c r="F39" s="527" t="s">
        <v>1248</v>
      </c>
      <c r="G39" s="987">
        <f>H39+I39</f>
        <v>332190</v>
      </c>
      <c r="H39" s="463">
        <v>332190</v>
      </c>
      <c r="I39" s="987"/>
      <c r="J39" s="987"/>
      <c r="K39" s="605">
        <f t="shared" si="1"/>
        <v>664380</v>
      </c>
      <c r="R39" s="494"/>
    </row>
    <row r="40" spans="1:18" s="20" customFormat="1" ht="70.150000000000006" customHeight="1" x14ac:dyDescent="0.2">
      <c r="A40" s="40" t="s">
        <v>611</v>
      </c>
      <c r="B40" s="40" t="s">
        <v>612</v>
      </c>
      <c r="C40" s="40" t="s">
        <v>11</v>
      </c>
      <c r="D40" s="38" t="s">
        <v>613</v>
      </c>
      <c r="E40" s="255" t="s">
        <v>1342</v>
      </c>
      <c r="F40" s="527" t="s">
        <v>1248</v>
      </c>
      <c r="G40" s="987">
        <f>H40+I40</f>
        <v>2023800</v>
      </c>
      <c r="H40" s="463">
        <v>2023800</v>
      </c>
      <c r="I40" s="987"/>
      <c r="J40" s="987"/>
      <c r="K40" s="605">
        <f t="shared" si="1"/>
        <v>4047600</v>
      </c>
      <c r="R40" s="494">
        <f>I42+H42-G42</f>
        <v>0</v>
      </c>
    </row>
    <row r="41" spans="1:18" s="20" customFormat="1" ht="70.150000000000006" customHeight="1" x14ac:dyDescent="0.2">
      <c r="A41" s="40" t="s">
        <v>326</v>
      </c>
      <c r="B41" s="40" t="s">
        <v>327</v>
      </c>
      <c r="C41" s="40" t="s">
        <v>11</v>
      </c>
      <c r="D41" s="38" t="s">
        <v>328</v>
      </c>
      <c r="E41" s="255" t="s">
        <v>1342</v>
      </c>
      <c r="F41" s="527" t="s">
        <v>1248</v>
      </c>
      <c r="G41" s="987">
        <f>H41+I41</f>
        <v>743467</v>
      </c>
      <c r="H41" s="463">
        <v>743467</v>
      </c>
      <c r="I41" s="987"/>
      <c r="J41" s="987"/>
      <c r="K41" s="605">
        <f t="shared" si="1"/>
        <v>1486934</v>
      </c>
      <c r="R41" s="494"/>
    </row>
    <row r="42" spans="1:18" s="20" customFormat="1" ht="47.25" x14ac:dyDescent="0.2">
      <c r="A42" s="162" t="s">
        <v>331</v>
      </c>
      <c r="B42" s="162"/>
      <c r="C42" s="162"/>
      <c r="D42" s="161" t="s">
        <v>1202</v>
      </c>
      <c r="E42" s="205"/>
      <c r="F42" s="331"/>
      <c r="G42" s="984">
        <f>G43</f>
        <v>239341000</v>
      </c>
      <c r="H42" s="984">
        <f>H43</f>
        <v>212913600</v>
      </c>
      <c r="I42" s="984">
        <f>I43</f>
        <v>26427400</v>
      </c>
      <c r="J42" s="984">
        <f>J43</f>
        <v>26414000</v>
      </c>
      <c r="K42" s="605">
        <f t="shared" si="1"/>
        <v>505096000</v>
      </c>
    </row>
    <row r="43" spans="1:18" s="20" customFormat="1" ht="47.25" x14ac:dyDescent="0.2">
      <c r="A43" s="162" t="s">
        <v>332</v>
      </c>
      <c r="B43" s="162"/>
      <c r="C43" s="162"/>
      <c r="D43" s="161" t="s">
        <v>1202</v>
      </c>
      <c r="E43" s="205"/>
      <c r="F43" s="331"/>
      <c r="G43" s="984">
        <f>SUM(G44:G57)</f>
        <v>239341000</v>
      </c>
      <c r="H43" s="984">
        <f>SUM(H44:H57)</f>
        <v>212913600</v>
      </c>
      <c r="I43" s="984">
        <f>SUM(I44:I57)</f>
        <v>26427400</v>
      </c>
      <c r="J43" s="984">
        <f>SUM(J44:J57)</f>
        <v>26414000</v>
      </c>
      <c r="K43" s="605">
        <f t="shared" si="1"/>
        <v>505096000</v>
      </c>
      <c r="R43" s="494">
        <f>I44+H44-G44</f>
        <v>0</v>
      </c>
    </row>
    <row r="44" spans="1:18" s="20" customFormat="1" ht="47.25" x14ac:dyDescent="0.2">
      <c r="A44" s="155" t="s">
        <v>334</v>
      </c>
      <c r="B44" s="155" t="s">
        <v>60</v>
      </c>
      <c r="C44" s="155" t="s">
        <v>101</v>
      </c>
      <c r="D44" s="424" t="s">
        <v>61</v>
      </c>
      <c r="E44" s="221" t="s">
        <v>1282</v>
      </c>
      <c r="F44" s="527" t="s">
        <v>1247</v>
      </c>
      <c r="G44" s="987">
        <f t="shared" ref="G44:G57" si="6">H44+I44</f>
        <v>23573200</v>
      </c>
      <c r="H44" s="992">
        <v>23439800</v>
      </c>
      <c r="I44" s="987">
        <v>133400</v>
      </c>
      <c r="J44" s="987">
        <v>120000</v>
      </c>
      <c r="K44" s="605">
        <f t="shared" si="1"/>
        <v>47266400</v>
      </c>
    </row>
    <row r="45" spans="1:18" s="20" customFormat="1" ht="47.25" customHeight="1" x14ac:dyDescent="0.2">
      <c r="A45" s="40" t="s">
        <v>341</v>
      </c>
      <c r="B45" s="40" t="s">
        <v>342</v>
      </c>
      <c r="C45" s="40" t="s">
        <v>63</v>
      </c>
      <c r="D45" s="38" t="s">
        <v>939</v>
      </c>
      <c r="E45" s="221" t="s">
        <v>1282</v>
      </c>
      <c r="F45" s="527" t="s">
        <v>1247</v>
      </c>
      <c r="G45" s="987">
        <f t="shared" si="6"/>
        <v>39616000</v>
      </c>
      <c r="H45" s="992">
        <v>39616000</v>
      </c>
      <c r="I45" s="987"/>
      <c r="J45" s="987"/>
      <c r="K45" s="605">
        <f t="shared" si="1"/>
        <v>79232000</v>
      </c>
      <c r="L45" s="68">
        <f>дод3!E83</f>
        <v>39616000</v>
      </c>
      <c r="M45" s="68">
        <f>дод3!J83</f>
        <v>0</v>
      </c>
    </row>
    <row r="46" spans="1:18" s="20" customFormat="1" ht="47.25" x14ac:dyDescent="0.2">
      <c r="A46" s="155" t="s">
        <v>335</v>
      </c>
      <c r="B46" s="155" t="s">
        <v>62</v>
      </c>
      <c r="C46" s="155" t="s">
        <v>102</v>
      </c>
      <c r="D46" s="142" t="s">
        <v>447</v>
      </c>
      <c r="E46" s="221" t="s">
        <v>1282</v>
      </c>
      <c r="F46" s="527" t="s">
        <v>1247</v>
      </c>
      <c r="G46" s="987">
        <f t="shared" si="6"/>
        <v>4773500</v>
      </c>
      <c r="H46" s="992">
        <v>4773500</v>
      </c>
      <c r="I46" s="987"/>
      <c r="J46" s="987"/>
      <c r="K46" s="605">
        <f t="shared" si="1"/>
        <v>9547000</v>
      </c>
      <c r="R46" s="494">
        <f>I47+H47-G47</f>
        <v>0</v>
      </c>
    </row>
    <row r="47" spans="1:18" s="20" customFormat="1" ht="47.25" x14ac:dyDescent="0.25">
      <c r="A47" s="155" t="s">
        <v>370</v>
      </c>
      <c r="B47" s="155" t="s">
        <v>371</v>
      </c>
      <c r="C47" s="155" t="s">
        <v>104</v>
      </c>
      <c r="D47" s="437" t="s">
        <v>372</v>
      </c>
      <c r="E47" s="221" t="s">
        <v>1282</v>
      </c>
      <c r="F47" s="527" t="s">
        <v>1247</v>
      </c>
      <c r="G47" s="987">
        <f t="shared" si="6"/>
        <v>7323200</v>
      </c>
      <c r="H47" s="992">
        <v>7323200</v>
      </c>
      <c r="I47" s="987"/>
      <c r="J47" s="987"/>
      <c r="K47" s="605">
        <f t="shared" si="1"/>
        <v>14646400</v>
      </c>
    </row>
    <row r="48" spans="1:18" s="52" customFormat="1" ht="47.25" x14ac:dyDescent="0.2">
      <c r="A48" s="155" t="s">
        <v>336</v>
      </c>
      <c r="B48" s="155" t="s">
        <v>64</v>
      </c>
      <c r="C48" s="155" t="s">
        <v>106</v>
      </c>
      <c r="D48" s="142" t="s">
        <v>107</v>
      </c>
      <c r="E48" s="221" t="s">
        <v>1282</v>
      </c>
      <c r="F48" s="527" t="s">
        <v>1247</v>
      </c>
      <c r="G48" s="987">
        <f t="shared" si="6"/>
        <v>31733965</v>
      </c>
      <c r="H48" s="992">
        <v>31733965</v>
      </c>
      <c r="I48" s="987"/>
      <c r="J48" s="987"/>
      <c r="K48" s="605">
        <f t="shared" si="1"/>
        <v>63467930</v>
      </c>
      <c r="R48" s="494">
        <f>I49+H49-G49</f>
        <v>0</v>
      </c>
    </row>
    <row r="49" spans="1:18" ht="47.25" x14ac:dyDescent="0.2">
      <c r="A49" s="155" t="s">
        <v>337</v>
      </c>
      <c r="B49" s="155" t="s">
        <v>103</v>
      </c>
      <c r="C49" s="155" t="s">
        <v>109</v>
      </c>
      <c r="D49" s="142" t="s">
        <v>110</v>
      </c>
      <c r="E49" s="221" t="s">
        <v>1282</v>
      </c>
      <c r="F49" s="527" t="s">
        <v>1247</v>
      </c>
      <c r="G49" s="987">
        <f t="shared" si="6"/>
        <v>6644080</v>
      </c>
      <c r="H49" s="992">
        <v>6644080</v>
      </c>
      <c r="I49" s="987"/>
      <c r="J49" s="987"/>
      <c r="K49" s="605">
        <f t="shared" si="1"/>
        <v>13288160</v>
      </c>
      <c r="M49" s="282">
        <f>G49-I49-H49</f>
        <v>0</v>
      </c>
    </row>
    <row r="50" spans="1:18" ht="47.25" x14ac:dyDescent="0.2">
      <c r="A50" s="155" t="s">
        <v>343</v>
      </c>
      <c r="B50" s="155" t="s">
        <v>344</v>
      </c>
      <c r="C50" s="155" t="s">
        <v>111</v>
      </c>
      <c r="D50" s="142" t="s">
        <v>627</v>
      </c>
      <c r="E50" s="221" t="s">
        <v>1282</v>
      </c>
      <c r="F50" s="527" t="s">
        <v>1247</v>
      </c>
      <c r="G50" s="987">
        <f t="shared" si="6"/>
        <v>3494700</v>
      </c>
      <c r="H50" s="992">
        <v>3494700</v>
      </c>
      <c r="I50" s="987"/>
      <c r="J50" s="987"/>
      <c r="K50" s="605">
        <f t="shared" si="1"/>
        <v>6989400</v>
      </c>
      <c r="M50" s="282"/>
      <c r="R50" s="494">
        <f>I51+H51-G51</f>
        <v>0</v>
      </c>
    </row>
    <row r="51" spans="1:18" ht="47.25" x14ac:dyDescent="0.2">
      <c r="A51" s="155" t="s">
        <v>338</v>
      </c>
      <c r="B51" s="155" t="s">
        <v>105</v>
      </c>
      <c r="C51" s="155" t="s">
        <v>113</v>
      </c>
      <c r="D51" s="142" t="s">
        <v>114</v>
      </c>
      <c r="E51" s="221" t="s">
        <v>1282</v>
      </c>
      <c r="F51" s="527" t="s">
        <v>1247</v>
      </c>
      <c r="G51" s="987">
        <f t="shared" si="6"/>
        <v>43701280</v>
      </c>
      <c r="H51" s="987">
        <v>43701280</v>
      </c>
      <c r="I51" s="987"/>
      <c r="J51" s="295"/>
      <c r="K51" s="605">
        <f t="shared" si="1"/>
        <v>87402560</v>
      </c>
      <c r="M51" s="282">
        <f>G51-I51-H51</f>
        <v>0</v>
      </c>
      <c r="R51" s="494">
        <f>I52+H52-G52</f>
        <v>0</v>
      </c>
    </row>
    <row r="52" spans="1:18" s="20" customFormat="1" ht="47.25" x14ac:dyDescent="0.25">
      <c r="A52" s="155" t="s">
        <v>339</v>
      </c>
      <c r="B52" s="155" t="s">
        <v>108</v>
      </c>
      <c r="C52" s="155" t="s">
        <v>113</v>
      </c>
      <c r="D52" s="559" t="s">
        <v>345</v>
      </c>
      <c r="E52" s="221" t="s">
        <v>1282</v>
      </c>
      <c r="F52" s="527" t="s">
        <v>1247</v>
      </c>
      <c r="G52" s="987">
        <f t="shared" si="6"/>
        <v>591800</v>
      </c>
      <c r="H52" s="295">
        <v>591800</v>
      </c>
      <c r="I52" s="295"/>
      <c r="J52" s="295"/>
      <c r="K52" s="605">
        <f t="shared" si="1"/>
        <v>1183600</v>
      </c>
    </row>
    <row r="53" spans="1:18" s="20" customFormat="1" ht="47.25" x14ac:dyDescent="0.2">
      <c r="A53" s="155" t="s">
        <v>340</v>
      </c>
      <c r="B53" s="155" t="s">
        <v>112</v>
      </c>
      <c r="C53" s="530" t="s">
        <v>130</v>
      </c>
      <c r="D53" s="531" t="s">
        <v>131</v>
      </c>
      <c r="E53" s="221" t="s">
        <v>1282</v>
      </c>
      <c r="F53" s="527" t="s">
        <v>1247</v>
      </c>
      <c r="G53" s="987">
        <f t="shared" si="6"/>
        <v>13184265</v>
      </c>
      <c r="H53" s="295">
        <v>13184265</v>
      </c>
      <c r="I53" s="295"/>
      <c r="J53" s="295"/>
      <c r="K53" s="605">
        <f t="shared" si="1"/>
        <v>26368530</v>
      </c>
      <c r="L53" s="68">
        <f>дод3!F95</f>
        <v>128600</v>
      </c>
    </row>
    <row r="54" spans="1:18" ht="47.25" x14ac:dyDescent="0.25">
      <c r="A54" s="813" t="s">
        <v>354</v>
      </c>
      <c r="B54" s="813" t="s">
        <v>355</v>
      </c>
      <c r="C54" s="814" t="s">
        <v>130</v>
      </c>
      <c r="D54" s="815" t="s">
        <v>356</v>
      </c>
      <c r="E54" s="221" t="s">
        <v>1282</v>
      </c>
      <c r="F54" s="527" t="s">
        <v>1247</v>
      </c>
      <c r="G54" s="987">
        <f t="shared" si="6"/>
        <v>21422600</v>
      </c>
      <c r="H54" s="295">
        <v>128600</v>
      </c>
      <c r="I54" s="295">
        <v>21294000</v>
      </c>
      <c r="J54" s="295">
        <v>21294000</v>
      </c>
      <c r="K54" s="605">
        <f t="shared" si="1"/>
        <v>64139200</v>
      </c>
      <c r="L54" s="283" t="s">
        <v>1008</v>
      </c>
      <c r="M54" s="282">
        <f>G54-I54-H54</f>
        <v>0</v>
      </c>
    </row>
    <row r="55" spans="1:18" ht="47.25" x14ac:dyDescent="0.25">
      <c r="A55" s="155" t="s">
        <v>346</v>
      </c>
      <c r="B55" s="155" t="s">
        <v>347</v>
      </c>
      <c r="C55" s="155" t="s">
        <v>130</v>
      </c>
      <c r="D55" s="559" t="s">
        <v>348</v>
      </c>
      <c r="E55" s="221" t="s">
        <v>1282</v>
      </c>
      <c r="F55" s="527" t="s">
        <v>1247</v>
      </c>
      <c r="G55" s="987">
        <f t="shared" si="6"/>
        <v>10227710</v>
      </c>
      <c r="H55" s="295">
        <v>10227710</v>
      </c>
      <c r="I55" s="295"/>
      <c r="J55" s="295"/>
      <c r="K55" s="605">
        <f t="shared" si="1"/>
        <v>20455420</v>
      </c>
      <c r="L55" s="282">
        <f>G55-H55-I55</f>
        <v>0</v>
      </c>
      <c r="M55" s="282">
        <f>G55-I55-H55</f>
        <v>0</v>
      </c>
      <c r="R55" s="494">
        <f>I57+H57-G57</f>
        <v>0</v>
      </c>
    </row>
    <row r="56" spans="1:18" ht="63" x14ac:dyDescent="0.2">
      <c r="A56" s="369" t="s">
        <v>1027</v>
      </c>
      <c r="B56" s="369" t="s">
        <v>809</v>
      </c>
      <c r="C56" s="369" t="s">
        <v>226</v>
      </c>
      <c r="D56" s="191" t="s">
        <v>1026</v>
      </c>
      <c r="E56" s="221" t="s">
        <v>1282</v>
      </c>
      <c r="F56" s="527" t="s">
        <v>1247</v>
      </c>
      <c r="G56" s="987">
        <f t="shared" si="6"/>
        <v>5000000</v>
      </c>
      <c r="H56" s="295"/>
      <c r="I56" s="295">
        <v>5000000</v>
      </c>
      <c r="J56" s="295">
        <v>5000000</v>
      </c>
      <c r="K56" s="605">
        <f t="shared" si="1"/>
        <v>15000000</v>
      </c>
      <c r="L56" s="282"/>
      <c r="M56" s="282"/>
      <c r="R56" s="494"/>
    </row>
    <row r="57" spans="1:18" ht="97.5" customHeight="1" x14ac:dyDescent="0.2">
      <c r="A57" s="155" t="s">
        <v>1012</v>
      </c>
      <c r="B57" s="155" t="s">
        <v>1013</v>
      </c>
      <c r="C57" s="155" t="s">
        <v>11</v>
      </c>
      <c r="D57" s="46" t="s">
        <v>1014</v>
      </c>
      <c r="E57" s="221" t="s">
        <v>1282</v>
      </c>
      <c r="F57" s="527" t="s">
        <v>1247</v>
      </c>
      <c r="G57" s="987">
        <f t="shared" si="6"/>
        <v>28054700</v>
      </c>
      <c r="H57" s="295">
        <v>28054700</v>
      </c>
      <c r="I57" s="295"/>
      <c r="J57" s="295"/>
      <c r="K57" s="605">
        <f t="shared" si="1"/>
        <v>56109400</v>
      </c>
      <c r="L57" s="282">
        <f>G57-H57-I57</f>
        <v>0</v>
      </c>
      <c r="M57" s="282">
        <f>G57-I57-H57</f>
        <v>0</v>
      </c>
      <c r="R57" s="494" t="e">
        <f>#REF!+#REF!-#REF!</f>
        <v>#REF!</v>
      </c>
    </row>
    <row r="58" spans="1:18" ht="47.25" x14ac:dyDescent="0.2">
      <c r="A58" s="162" t="s">
        <v>373</v>
      </c>
      <c r="B58" s="162"/>
      <c r="C58" s="162"/>
      <c r="D58" s="376" t="s">
        <v>1292</v>
      </c>
      <c r="E58" s="192"/>
      <c r="F58" s="327"/>
      <c r="G58" s="984">
        <f>G59</f>
        <v>18693500</v>
      </c>
      <c r="H58" s="984">
        <f>H59</f>
        <v>18693500</v>
      </c>
      <c r="I58" s="984">
        <f>I59</f>
        <v>0</v>
      </c>
      <c r="J58" s="984">
        <f>J59</f>
        <v>0</v>
      </c>
      <c r="K58" s="605">
        <f t="shared" si="1"/>
        <v>37387000</v>
      </c>
      <c r="L58" s="282"/>
      <c r="M58" s="282"/>
      <c r="R58" s="494">
        <f>I59+H59-G59</f>
        <v>0</v>
      </c>
    </row>
    <row r="59" spans="1:18" s="174" customFormat="1" ht="47.25" x14ac:dyDescent="0.2">
      <c r="A59" s="162" t="s">
        <v>374</v>
      </c>
      <c r="B59" s="162"/>
      <c r="C59" s="162"/>
      <c r="D59" s="376" t="s">
        <v>1292</v>
      </c>
      <c r="E59" s="192"/>
      <c r="F59" s="327"/>
      <c r="G59" s="984">
        <f>SUM(G60:G85)</f>
        <v>18693500</v>
      </c>
      <c r="H59" s="984">
        <f>SUM(H60:H85)</f>
        <v>18693500</v>
      </c>
      <c r="I59" s="984">
        <f>SUM(I60:I85)</f>
        <v>0</v>
      </c>
      <c r="J59" s="984">
        <f>SUM(J60:J85)</f>
        <v>0</v>
      </c>
      <c r="K59" s="605">
        <f t="shared" si="1"/>
        <v>37387000</v>
      </c>
      <c r="R59" s="494">
        <f>I60+H60-G60</f>
        <v>0</v>
      </c>
    </row>
    <row r="60" spans="1:18" s="174" customFormat="1" ht="47.25" hidden="1" x14ac:dyDescent="0.2">
      <c r="A60" s="40" t="s">
        <v>375</v>
      </c>
      <c r="B60" s="40" t="s">
        <v>133</v>
      </c>
      <c r="C60" s="40" t="s">
        <v>18</v>
      </c>
      <c r="D60" s="37" t="s">
        <v>134</v>
      </c>
      <c r="E60" s="207"/>
      <c r="F60" s="305"/>
      <c r="G60" s="425">
        <f t="shared" ref="G60:G85" si="7">H60+I60</f>
        <v>0</v>
      </c>
      <c r="H60" s="430"/>
      <c r="I60" s="430"/>
      <c r="J60" s="430"/>
      <c r="K60" s="605">
        <f t="shared" si="1"/>
        <v>0</v>
      </c>
    </row>
    <row r="61" spans="1:18" ht="31.5" hidden="1" x14ac:dyDescent="0.2">
      <c r="A61" s="40" t="s">
        <v>376</v>
      </c>
      <c r="B61" s="40" t="s">
        <v>135</v>
      </c>
      <c r="C61" s="40" t="s">
        <v>136</v>
      </c>
      <c r="D61" s="38" t="s">
        <v>190</v>
      </c>
      <c r="E61" s="204"/>
      <c r="F61" s="210"/>
      <c r="G61" s="425">
        <f t="shared" si="7"/>
        <v>0</v>
      </c>
      <c r="H61" s="427"/>
      <c r="I61" s="427"/>
      <c r="J61" s="427"/>
      <c r="K61" s="605">
        <f t="shared" si="1"/>
        <v>0</v>
      </c>
      <c r="M61" s="282">
        <f>G61-I61-H61</f>
        <v>0</v>
      </c>
    </row>
    <row r="62" spans="1:18" s="20" customFormat="1" ht="94.5" x14ac:dyDescent="0.2">
      <c r="A62" s="40" t="s">
        <v>702</v>
      </c>
      <c r="B62" s="40" t="s">
        <v>262</v>
      </c>
      <c r="C62" s="434" t="s">
        <v>15</v>
      </c>
      <c r="D62" s="38" t="s">
        <v>978</v>
      </c>
      <c r="E62" s="204" t="s">
        <v>762</v>
      </c>
      <c r="F62" s="210" t="s">
        <v>763</v>
      </c>
      <c r="G62" s="987">
        <f t="shared" si="7"/>
        <v>1560700</v>
      </c>
      <c r="H62" s="987">
        <v>1560700</v>
      </c>
      <c r="I62" s="987"/>
      <c r="J62" s="987"/>
      <c r="K62" s="605">
        <f t="shared" si="1"/>
        <v>3121400</v>
      </c>
    </row>
    <row r="63" spans="1:18" s="20" customFormat="1" ht="15.6" hidden="1" customHeight="1" x14ac:dyDescent="0.2">
      <c r="A63" s="1328" t="s">
        <v>703</v>
      </c>
      <c r="B63" s="1328" t="s">
        <v>423</v>
      </c>
      <c r="C63" s="1328" t="s">
        <v>15</v>
      </c>
      <c r="D63" s="1330" t="s">
        <v>424</v>
      </c>
      <c r="E63" s="188"/>
      <c r="F63" s="816"/>
      <c r="G63" s="425">
        <f t="shared" si="7"/>
        <v>0</v>
      </c>
      <c r="H63" s="546"/>
      <c r="I63" s="427"/>
      <c r="J63" s="427"/>
      <c r="K63" s="605">
        <f t="shared" si="1"/>
        <v>0</v>
      </c>
    </row>
    <row r="64" spans="1:18" ht="15.75" hidden="1" x14ac:dyDescent="0.2">
      <c r="A64" s="1332"/>
      <c r="B64" s="1332"/>
      <c r="C64" s="1332"/>
      <c r="D64" s="1333"/>
      <c r="E64" s="188"/>
      <c r="F64" s="816"/>
      <c r="G64" s="425">
        <f t="shared" si="7"/>
        <v>0</v>
      </c>
      <c r="H64" s="546"/>
      <c r="I64" s="427"/>
      <c r="J64" s="427"/>
      <c r="K64" s="605">
        <f t="shared" si="1"/>
        <v>0</v>
      </c>
      <c r="L64" s="282">
        <f>G64-H64-I64</f>
        <v>0</v>
      </c>
      <c r="M64" s="282">
        <f>G64-I64-H64</f>
        <v>0</v>
      </c>
      <c r="R64" s="494">
        <f>I65+H65-G65</f>
        <v>0</v>
      </c>
    </row>
    <row r="65" spans="1:18" ht="45" x14ac:dyDescent="0.2">
      <c r="A65" s="1328" t="s">
        <v>704</v>
      </c>
      <c r="B65" s="1328" t="s">
        <v>425</v>
      </c>
      <c r="C65" s="1328" t="s">
        <v>15</v>
      </c>
      <c r="D65" s="1337" t="s">
        <v>236</v>
      </c>
      <c r="E65" s="817" t="s">
        <v>1256</v>
      </c>
      <c r="F65" s="527" t="s">
        <v>1253</v>
      </c>
      <c r="G65" s="987">
        <f>H65+I65</f>
        <v>16100</v>
      </c>
      <c r="H65" s="463">
        <v>16100</v>
      </c>
      <c r="I65" s="295"/>
      <c r="J65" s="295"/>
      <c r="K65" s="605">
        <f t="shared" si="1"/>
        <v>32200</v>
      </c>
      <c r="M65" s="282">
        <f>G65-I65-H65</f>
        <v>0</v>
      </c>
    </row>
    <row r="66" spans="1:18" s="20" customFormat="1" ht="47.25" x14ac:dyDescent="0.2">
      <c r="A66" s="1332"/>
      <c r="B66" s="1332"/>
      <c r="C66" s="1332"/>
      <c r="D66" s="1338"/>
      <c r="E66" s="817" t="s">
        <v>1257</v>
      </c>
      <c r="F66" s="527" t="s">
        <v>1254</v>
      </c>
      <c r="G66" s="987">
        <f>H66+I66</f>
        <v>100300</v>
      </c>
      <c r="H66" s="463">
        <v>100300</v>
      </c>
      <c r="I66" s="295"/>
      <c r="J66" s="295"/>
      <c r="K66" s="605">
        <f t="shared" si="1"/>
        <v>200600</v>
      </c>
    </row>
    <row r="67" spans="1:18" s="20" customFormat="1" ht="45" x14ac:dyDescent="0.2">
      <c r="A67" s="40" t="s">
        <v>705</v>
      </c>
      <c r="B67" s="40" t="s">
        <v>426</v>
      </c>
      <c r="C67" s="40" t="s">
        <v>15</v>
      </c>
      <c r="D67" s="38" t="s">
        <v>149</v>
      </c>
      <c r="E67" s="817" t="s">
        <v>1256</v>
      </c>
      <c r="F67" s="527" t="s">
        <v>1253</v>
      </c>
      <c r="G67" s="987">
        <f>H67+I67</f>
        <v>400000</v>
      </c>
      <c r="H67" s="295">
        <v>400000</v>
      </c>
      <c r="I67" s="295"/>
      <c r="J67" s="295"/>
      <c r="K67" s="605">
        <f t="shared" si="1"/>
        <v>800000</v>
      </c>
    </row>
    <row r="68" spans="1:18" s="20" customFormat="1" ht="78.75" hidden="1" x14ac:dyDescent="0.2">
      <c r="A68" s="530" t="s">
        <v>734</v>
      </c>
      <c r="B68" s="530" t="s">
        <v>266</v>
      </c>
      <c r="C68" s="530" t="s">
        <v>15</v>
      </c>
      <c r="D68" s="531" t="s">
        <v>733</v>
      </c>
      <c r="E68" s="204"/>
      <c r="F68" s="210"/>
      <c r="G68" s="425">
        <f t="shared" si="7"/>
        <v>0</v>
      </c>
      <c r="H68" s="427"/>
      <c r="I68" s="427"/>
      <c r="J68" s="427"/>
      <c r="K68" s="605">
        <f t="shared" si="1"/>
        <v>0</v>
      </c>
    </row>
    <row r="69" spans="1:18" s="20" customFormat="1" ht="78.75" hidden="1" x14ac:dyDescent="0.2">
      <c r="A69" s="40" t="s">
        <v>656</v>
      </c>
      <c r="B69" s="40" t="s">
        <v>466</v>
      </c>
      <c r="C69" s="40" t="s">
        <v>136</v>
      </c>
      <c r="D69" s="38" t="s">
        <v>686</v>
      </c>
      <c r="E69" s="38" t="s">
        <v>657</v>
      </c>
      <c r="F69" s="433" t="s">
        <v>760</v>
      </c>
      <c r="G69" s="425">
        <f t="shared" si="7"/>
        <v>0</v>
      </c>
      <c r="H69" s="427"/>
      <c r="I69" s="427"/>
      <c r="J69" s="427"/>
      <c r="K69" s="605">
        <f t="shared" si="1"/>
        <v>0</v>
      </c>
    </row>
    <row r="70" spans="1:18" s="20" customFormat="1" ht="63" hidden="1" x14ac:dyDescent="0.2">
      <c r="A70" s="170" t="s">
        <v>377</v>
      </c>
      <c r="B70" s="170" t="s">
        <v>137</v>
      </c>
      <c r="C70" s="170" t="s">
        <v>138</v>
      </c>
      <c r="D70" s="46" t="s">
        <v>139</v>
      </c>
      <c r="E70" s="201"/>
      <c r="F70" s="209"/>
      <c r="G70" s="425">
        <f t="shared" si="7"/>
        <v>0</v>
      </c>
      <c r="H70" s="426"/>
      <c r="I70" s="426"/>
      <c r="J70" s="426"/>
      <c r="K70" s="605">
        <f t="shared" si="1"/>
        <v>0</v>
      </c>
    </row>
    <row r="71" spans="1:18" ht="126" hidden="1" x14ac:dyDescent="0.2">
      <c r="A71" s="170" t="s">
        <v>378</v>
      </c>
      <c r="B71" s="170" t="s">
        <v>140</v>
      </c>
      <c r="C71" s="170" t="s">
        <v>141</v>
      </c>
      <c r="D71" s="46" t="s">
        <v>85</v>
      </c>
      <c r="E71" s="201"/>
      <c r="F71" s="209"/>
      <c r="G71" s="425">
        <f t="shared" si="7"/>
        <v>0</v>
      </c>
      <c r="H71" s="426"/>
      <c r="I71" s="426"/>
      <c r="J71" s="426"/>
      <c r="K71" s="605">
        <f t="shared" si="1"/>
        <v>0</v>
      </c>
      <c r="L71" s="282">
        <f>G71-H71-I71</f>
        <v>0</v>
      </c>
      <c r="M71" s="282">
        <f>G71-I71-H71</f>
        <v>0</v>
      </c>
      <c r="R71" s="494">
        <f>I72+H72-G72</f>
        <v>0</v>
      </c>
    </row>
    <row r="72" spans="1:18" ht="31.5" hidden="1" x14ac:dyDescent="0.2">
      <c r="A72" s="170" t="s">
        <v>379</v>
      </c>
      <c r="B72" s="170" t="s">
        <v>142</v>
      </c>
      <c r="C72" s="170" t="s">
        <v>138</v>
      </c>
      <c r="D72" s="46" t="s">
        <v>630</v>
      </c>
      <c r="E72" s="203"/>
      <c r="F72" s="239"/>
      <c r="G72" s="425">
        <f t="shared" si="7"/>
        <v>0</v>
      </c>
      <c r="H72" s="429"/>
      <c r="I72" s="429"/>
      <c r="J72" s="429"/>
      <c r="K72" s="605">
        <f t="shared" si="1"/>
        <v>0</v>
      </c>
      <c r="L72" s="282">
        <f>G72-H72-I72</f>
        <v>0</v>
      </c>
      <c r="M72" s="282">
        <f>G72-I72-H72</f>
        <v>0</v>
      </c>
      <c r="R72" s="494">
        <f>I73+H73-G73</f>
        <v>0</v>
      </c>
    </row>
    <row r="73" spans="1:18" ht="31.5" hidden="1" x14ac:dyDescent="0.2">
      <c r="A73" s="170" t="s">
        <v>380</v>
      </c>
      <c r="B73" s="170" t="s">
        <v>143</v>
      </c>
      <c r="C73" s="170" t="s">
        <v>138</v>
      </c>
      <c r="D73" s="46" t="s">
        <v>381</v>
      </c>
      <c r="E73" s="203"/>
      <c r="F73" s="239"/>
      <c r="G73" s="425">
        <f t="shared" si="7"/>
        <v>0</v>
      </c>
      <c r="H73" s="429"/>
      <c r="I73" s="429"/>
      <c r="J73" s="429"/>
      <c r="K73" s="605">
        <f t="shared" si="1"/>
        <v>0</v>
      </c>
    </row>
    <row r="74" spans="1:18" ht="110.25" hidden="1" x14ac:dyDescent="0.2">
      <c r="A74" s="40" t="s">
        <v>382</v>
      </c>
      <c r="B74" s="40" t="s">
        <v>267</v>
      </c>
      <c r="C74" s="40"/>
      <c r="D74" s="37" t="s">
        <v>383</v>
      </c>
      <c r="E74" s="203"/>
      <c r="F74" s="239"/>
      <c r="G74" s="425">
        <f t="shared" si="7"/>
        <v>0</v>
      </c>
      <c r="H74" s="429"/>
      <c r="I74" s="429"/>
      <c r="J74" s="429"/>
      <c r="K74" s="605">
        <f t="shared" si="1"/>
        <v>0</v>
      </c>
    </row>
    <row r="75" spans="1:18" ht="78.75" hidden="1" x14ac:dyDescent="0.2">
      <c r="A75" s="170" t="s">
        <v>384</v>
      </c>
      <c r="B75" s="170" t="s">
        <v>385</v>
      </c>
      <c r="C75" s="170" t="s">
        <v>138</v>
      </c>
      <c r="D75" s="46" t="s">
        <v>386</v>
      </c>
      <c r="E75" s="203"/>
      <c r="F75" s="239"/>
      <c r="G75" s="425">
        <f t="shared" si="7"/>
        <v>0</v>
      </c>
      <c r="H75" s="429"/>
      <c r="I75" s="429"/>
      <c r="J75" s="429"/>
      <c r="K75" s="605">
        <f t="shared" si="1"/>
        <v>0</v>
      </c>
    </row>
    <row r="76" spans="1:18" ht="31.5" hidden="1" x14ac:dyDescent="0.2">
      <c r="A76" s="170" t="s">
        <v>387</v>
      </c>
      <c r="B76" s="170" t="s">
        <v>388</v>
      </c>
      <c r="C76" s="170" t="s">
        <v>138</v>
      </c>
      <c r="D76" s="46" t="s">
        <v>36</v>
      </c>
      <c r="E76" s="203"/>
      <c r="F76" s="239"/>
      <c r="G76" s="425">
        <f t="shared" si="7"/>
        <v>0</v>
      </c>
      <c r="H76" s="429"/>
      <c r="I76" s="429"/>
      <c r="J76" s="429"/>
      <c r="K76" s="605">
        <f t="shared" si="1"/>
        <v>0</v>
      </c>
      <c r="L76" s="282">
        <f>G76-H76-I76</f>
        <v>0</v>
      </c>
      <c r="M76" s="282">
        <f>G76-I76-H76</f>
        <v>0</v>
      </c>
      <c r="R76" s="494">
        <f>I77+H77-G77</f>
        <v>0</v>
      </c>
    </row>
    <row r="77" spans="1:18" ht="47.25" hidden="1" x14ac:dyDescent="0.2">
      <c r="A77" s="40" t="s">
        <v>389</v>
      </c>
      <c r="B77" s="40" t="s">
        <v>126</v>
      </c>
      <c r="C77" s="40" t="s">
        <v>9</v>
      </c>
      <c r="D77" s="37" t="s">
        <v>144</v>
      </c>
      <c r="E77" s="204"/>
      <c r="F77" s="210"/>
      <c r="G77" s="425">
        <f t="shared" si="7"/>
        <v>0</v>
      </c>
      <c r="H77" s="427"/>
      <c r="I77" s="427"/>
      <c r="J77" s="427"/>
      <c r="K77" s="605">
        <f t="shared" si="1"/>
        <v>0</v>
      </c>
      <c r="L77" s="282">
        <f>G77-H77-I77</f>
        <v>0</v>
      </c>
      <c r="M77" s="282">
        <f>G77-I77-H77</f>
        <v>0</v>
      </c>
      <c r="R77" s="494">
        <f>I78+H78-G78</f>
        <v>0</v>
      </c>
    </row>
    <row r="78" spans="1:18" ht="267.75" hidden="1" x14ac:dyDescent="0.2">
      <c r="A78" s="170" t="s">
        <v>394</v>
      </c>
      <c r="B78" s="170" t="s">
        <v>395</v>
      </c>
      <c r="C78" s="170" t="s">
        <v>58</v>
      </c>
      <c r="D78" s="46" t="s">
        <v>396</v>
      </c>
      <c r="E78" s="48"/>
      <c r="F78" s="325"/>
      <c r="G78" s="425">
        <f t="shared" si="7"/>
        <v>0</v>
      </c>
      <c r="H78" s="426"/>
      <c r="I78" s="426"/>
      <c r="J78" s="426"/>
      <c r="K78" s="605">
        <f t="shared" si="1"/>
        <v>0</v>
      </c>
      <c r="L78" s="282">
        <f>G78-H78-I78</f>
        <v>0</v>
      </c>
      <c r="M78" s="282">
        <f>G78-I78-H78</f>
        <v>0</v>
      </c>
      <c r="R78" s="494">
        <f>I79+H79-G79</f>
        <v>0</v>
      </c>
    </row>
    <row r="79" spans="1:18" ht="47.25" hidden="1" x14ac:dyDescent="0.2">
      <c r="A79" s="170" t="s">
        <v>391</v>
      </c>
      <c r="B79" s="170" t="s">
        <v>392</v>
      </c>
      <c r="C79" s="170">
        <v>1090</v>
      </c>
      <c r="D79" s="46" t="s">
        <v>393</v>
      </c>
      <c r="E79" s="204"/>
      <c r="F79" s="210"/>
      <c r="G79" s="425">
        <f t="shared" si="7"/>
        <v>0</v>
      </c>
      <c r="H79" s="427"/>
      <c r="I79" s="427"/>
      <c r="J79" s="427"/>
      <c r="K79" s="605">
        <f t="shared" si="1"/>
        <v>0</v>
      </c>
      <c r="L79" s="282">
        <f>G79-H79-I79</f>
        <v>0</v>
      </c>
      <c r="M79" s="282">
        <f>G79-I79-H79</f>
        <v>0</v>
      </c>
    </row>
    <row r="80" spans="1:18" ht="102.75" hidden="1" customHeight="1" x14ac:dyDescent="0.2">
      <c r="A80" s="1328" t="s">
        <v>390</v>
      </c>
      <c r="B80" s="1328">
        <v>3242</v>
      </c>
      <c r="C80" s="1328">
        <v>1090</v>
      </c>
      <c r="D80" s="1334" t="s">
        <v>295</v>
      </c>
      <c r="E80" s="819" t="s">
        <v>1258</v>
      </c>
      <c r="F80" s="527" t="s">
        <v>1243</v>
      </c>
      <c r="G80" s="929">
        <f t="shared" si="7"/>
        <v>0</v>
      </c>
      <c r="H80" s="930"/>
      <c r="I80" s="930"/>
      <c r="J80" s="930"/>
      <c r="K80" s="605">
        <f t="shared" si="1"/>
        <v>0</v>
      </c>
      <c r="L80" s="282"/>
      <c r="M80" s="282"/>
    </row>
    <row r="81" spans="1:18" ht="75" customHeight="1" x14ac:dyDescent="0.2">
      <c r="A81" s="1329"/>
      <c r="B81" s="1329"/>
      <c r="C81" s="1329"/>
      <c r="D81" s="1335"/>
      <c r="E81" s="819" t="s">
        <v>1284</v>
      </c>
      <c r="F81" s="527" t="s">
        <v>1255</v>
      </c>
      <c r="G81" s="987">
        <f t="shared" si="7"/>
        <v>5640000</v>
      </c>
      <c r="H81" s="295">
        <v>5640000</v>
      </c>
      <c r="I81" s="295"/>
      <c r="J81" s="295"/>
      <c r="K81" s="605">
        <f t="shared" ref="K81:K144" si="8">SUM(G81:J81)</f>
        <v>11280000</v>
      </c>
      <c r="L81" s="282">
        <f>G81-H81-I81</f>
        <v>0</v>
      </c>
      <c r="M81" s="282">
        <f>G81-I81-H81</f>
        <v>0</v>
      </c>
      <c r="R81" s="494">
        <f>I82+H82-G82</f>
        <v>0</v>
      </c>
    </row>
    <row r="82" spans="1:18" s="20" customFormat="1" ht="94.5" x14ac:dyDescent="0.2">
      <c r="A82" s="1332"/>
      <c r="B82" s="1332"/>
      <c r="C82" s="1332"/>
      <c r="D82" s="1336"/>
      <c r="E82" s="820" t="s">
        <v>759</v>
      </c>
      <c r="F82" s="818" t="s">
        <v>760</v>
      </c>
      <c r="G82" s="987">
        <f t="shared" si="7"/>
        <v>2476400</v>
      </c>
      <c r="H82" s="295">
        <v>2476400</v>
      </c>
      <c r="I82" s="295"/>
      <c r="J82" s="295"/>
      <c r="K82" s="605">
        <f t="shared" si="8"/>
        <v>4952800</v>
      </c>
    </row>
    <row r="83" spans="1:18" s="20" customFormat="1" ht="63" hidden="1" x14ac:dyDescent="0.2">
      <c r="A83" s="40" t="s">
        <v>397</v>
      </c>
      <c r="B83" s="40" t="s">
        <v>304</v>
      </c>
      <c r="C83" s="40" t="s">
        <v>11</v>
      </c>
      <c r="D83" s="30" t="s">
        <v>398</v>
      </c>
      <c r="E83" s="49"/>
      <c r="F83" s="72"/>
      <c r="G83" s="425">
        <f t="shared" si="7"/>
        <v>0</v>
      </c>
      <c r="H83" s="427"/>
      <c r="I83" s="427"/>
      <c r="J83" s="427"/>
      <c r="K83" s="605">
        <f t="shared" si="8"/>
        <v>0</v>
      </c>
    </row>
    <row r="84" spans="1:18" s="20" customFormat="1" ht="47.25" x14ac:dyDescent="0.2">
      <c r="A84" s="40" t="s">
        <v>580</v>
      </c>
      <c r="B84" s="40" t="s">
        <v>309</v>
      </c>
      <c r="C84" s="40" t="s">
        <v>11</v>
      </c>
      <c r="D84" s="37" t="s">
        <v>369</v>
      </c>
      <c r="E84" s="204" t="s">
        <v>1317</v>
      </c>
      <c r="F84" s="210" t="s">
        <v>1318</v>
      </c>
      <c r="G84" s="993">
        <f t="shared" si="7"/>
        <v>1500000</v>
      </c>
      <c r="H84" s="994">
        <v>1500000</v>
      </c>
      <c r="I84" s="994"/>
      <c r="J84" s="994"/>
      <c r="K84" s="605">
        <f t="shared" si="8"/>
        <v>3000000</v>
      </c>
    </row>
    <row r="85" spans="1:18" s="20" customFormat="1" ht="53.25" customHeight="1" x14ac:dyDescent="0.2">
      <c r="A85" s="40" t="s">
        <v>580</v>
      </c>
      <c r="B85" s="40" t="s">
        <v>309</v>
      </c>
      <c r="C85" s="40" t="s">
        <v>11</v>
      </c>
      <c r="D85" s="37" t="s">
        <v>369</v>
      </c>
      <c r="E85" s="204" t="s">
        <v>638</v>
      </c>
      <c r="F85" s="210" t="s">
        <v>779</v>
      </c>
      <c r="G85" s="987">
        <f t="shared" si="7"/>
        <v>7000000</v>
      </c>
      <c r="H85" s="295">
        <v>7000000</v>
      </c>
      <c r="I85" s="295"/>
      <c r="J85" s="295"/>
      <c r="K85" s="605">
        <f t="shared" si="8"/>
        <v>14000000</v>
      </c>
    </row>
    <row r="86" spans="1:18" s="20" customFormat="1" ht="31.5" x14ac:dyDescent="0.2">
      <c r="A86" s="162" t="s">
        <v>399</v>
      </c>
      <c r="B86" s="162"/>
      <c r="C86" s="162"/>
      <c r="D86" s="161" t="s">
        <v>1289</v>
      </c>
      <c r="E86" s="192"/>
      <c r="F86" s="327"/>
      <c r="G86" s="984">
        <f>G87</f>
        <v>879200</v>
      </c>
      <c r="H86" s="984">
        <f>H87</f>
        <v>379200</v>
      </c>
      <c r="I86" s="984">
        <f>I87</f>
        <v>500000</v>
      </c>
      <c r="J86" s="984">
        <f>J87</f>
        <v>500000</v>
      </c>
      <c r="K86" s="605">
        <f t="shared" si="8"/>
        <v>2258400</v>
      </c>
    </row>
    <row r="87" spans="1:18" s="20" customFormat="1" ht="31.5" x14ac:dyDescent="0.2">
      <c r="A87" s="162" t="s">
        <v>400</v>
      </c>
      <c r="B87" s="162"/>
      <c r="C87" s="162"/>
      <c r="D87" s="161" t="s">
        <v>1289</v>
      </c>
      <c r="E87" s="192"/>
      <c r="F87" s="327"/>
      <c r="G87" s="984">
        <f>SUM(G88:G92)</f>
        <v>879200</v>
      </c>
      <c r="H87" s="984">
        <f>SUM(H88:H92)</f>
        <v>379200</v>
      </c>
      <c r="I87" s="984">
        <f>SUM(I88:I92)</f>
        <v>500000</v>
      </c>
      <c r="J87" s="984">
        <f>SUM(J88:J92)</f>
        <v>500000</v>
      </c>
      <c r="K87" s="605">
        <f t="shared" si="8"/>
        <v>2258400</v>
      </c>
    </row>
    <row r="88" spans="1:18" s="20" customFormat="1" ht="63" hidden="1" x14ac:dyDescent="0.25">
      <c r="A88" s="170" t="s">
        <v>401</v>
      </c>
      <c r="B88" s="170" t="s">
        <v>262</v>
      </c>
      <c r="C88" s="172" t="s">
        <v>15</v>
      </c>
      <c r="D88" s="173" t="s">
        <v>67</v>
      </c>
      <c r="E88" s="204" t="s">
        <v>762</v>
      </c>
      <c r="F88" s="210" t="s">
        <v>763</v>
      </c>
      <c r="G88" s="584">
        <f>H88+I88</f>
        <v>0</v>
      </c>
      <c r="H88" s="427"/>
      <c r="I88" s="427"/>
      <c r="J88" s="427"/>
      <c r="K88" s="605">
        <f t="shared" si="8"/>
        <v>0</v>
      </c>
    </row>
    <row r="89" spans="1:18" s="20" customFormat="1" ht="63" x14ac:dyDescent="0.2">
      <c r="A89" s="40" t="s">
        <v>402</v>
      </c>
      <c r="B89" s="40" t="s">
        <v>145</v>
      </c>
      <c r="C89" s="434" t="s">
        <v>15</v>
      </c>
      <c r="D89" s="38" t="s">
        <v>5</v>
      </c>
      <c r="E89" s="204" t="s">
        <v>761</v>
      </c>
      <c r="F89" s="536" t="s">
        <v>790</v>
      </c>
      <c r="G89" s="987">
        <f>H89+I89</f>
        <v>212600</v>
      </c>
      <c r="H89" s="295">
        <v>212600</v>
      </c>
      <c r="I89" s="295"/>
      <c r="J89" s="295"/>
      <c r="K89" s="605">
        <f t="shared" si="8"/>
        <v>425200</v>
      </c>
      <c r="L89" s="20" t="s">
        <v>1050</v>
      </c>
    </row>
    <row r="90" spans="1:18" s="24" customFormat="1" ht="63" x14ac:dyDescent="0.2">
      <c r="A90" s="40" t="s">
        <v>403</v>
      </c>
      <c r="B90" s="40" t="s">
        <v>263</v>
      </c>
      <c r="C90" s="40" t="s">
        <v>15</v>
      </c>
      <c r="D90" s="38" t="s">
        <v>174</v>
      </c>
      <c r="E90" s="204" t="s">
        <v>761</v>
      </c>
      <c r="F90" s="536" t="s">
        <v>790</v>
      </c>
      <c r="G90" s="987">
        <f>H90+I90</f>
        <v>166600</v>
      </c>
      <c r="H90" s="295">
        <v>166600</v>
      </c>
      <c r="I90" s="295"/>
      <c r="J90" s="295"/>
      <c r="K90" s="605">
        <f t="shared" si="8"/>
        <v>333200</v>
      </c>
    </row>
    <row r="91" spans="1:18" s="20" customFormat="1" ht="126" hidden="1" x14ac:dyDescent="0.2">
      <c r="A91" s="170" t="s">
        <v>581</v>
      </c>
      <c r="B91" s="170" t="s">
        <v>582</v>
      </c>
      <c r="C91" s="170" t="s">
        <v>11</v>
      </c>
      <c r="D91" s="46" t="s">
        <v>583</v>
      </c>
      <c r="E91" s="203"/>
      <c r="F91" s="239"/>
      <c r="G91" s="425">
        <f>H91+I91</f>
        <v>0</v>
      </c>
      <c r="H91" s="429"/>
      <c r="I91" s="429"/>
      <c r="J91" s="429"/>
      <c r="K91" s="605">
        <f t="shared" si="8"/>
        <v>0</v>
      </c>
    </row>
    <row r="92" spans="1:18" ht="63" x14ac:dyDescent="0.2">
      <c r="A92" s="40" t="s">
        <v>404</v>
      </c>
      <c r="B92" s="40" t="s">
        <v>309</v>
      </c>
      <c r="C92" s="40" t="s">
        <v>11</v>
      </c>
      <c r="D92" s="38" t="s">
        <v>310</v>
      </c>
      <c r="E92" s="204" t="s">
        <v>762</v>
      </c>
      <c r="F92" s="210" t="s">
        <v>763</v>
      </c>
      <c r="G92" s="987">
        <f>H92+I92</f>
        <v>500000</v>
      </c>
      <c r="H92" s="295"/>
      <c r="I92" s="295">
        <v>500000</v>
      </c>
      <c r="J92" s="295">
        <v>500000</v>
      </c>
      <c r="K92" s="605">
        <f t="shared" si="8"/>
        <v>1500000</v>
      </c>
      <c r="L92" s="282" t="s">
        <v>1017</v>
      </c>
      <c r="M92" s="282">
        <f>G92-I92-H92</f>
        <v>0</v>
      </c>
      <c r="R92" s="494">
        <f>I93+H93-G93</f>
        <v>0</v>
      </c>
    </row>
    <row r="93" spans="1:18" ht="47.25" x14ac:dyDescent="0.2">
      <c r="A93" s="162" t="s">
        <v>208</v>
      </c>
      <c r="B93" s="162"/>
      <c r="C93" s="162"/>
      <c r="D93" s="532" t="s">
        <v>890</v>
      </c>
      <c r="E93" s="192"/>
      <c r="F93" s="327"/>
      <c r="G93" s="984">
        <f>G94</f>
        <v>102170203</v>
      </c>
      <c r="H93" s="984">
        <f>H94</f>
        <v>101527000</v>
      </c>
      <c r="I93" s="984">
        <f>I94</f>
        <v>643203</v>
      </c>
      <c r="J93" s="984">
        <f>J94</f>
        <v>0</v>
      </c>
      <c r="K93" s="605">
        <f t="shared" si="8"/>
        <v>204340406</v>
      </c>
      <c r="L93" s="282">
        <f>G93-H93-I93</f>
        <v>0</v>
      </c>
      <c r="M93" s="282">
        <f>G93-I93-H93</f>
        <v>0</v>
      </c>
      <c r="R93" s="494">
        <f>I94+H94-G94</f>
        <v>0</v>
      </c>
    </row>
    <row r="94" spans="1:18" s="20" customFormat="1" ht="47.25" x14ac:dyDescent="0.2">
      <c r="A94" s="162" t="s">
        <v>209</v>
      </c>
      <c r="B94" s="162"/>
      <c r="C94" s="162"/>
      <c r="D94" s="532" t="s">
        <v>890</v>
      </c>
      <c r="E94" s="192"/>
      <c r="F94" s="327"/>
      <c r="G94" s="984">
        <f>SUM(G95:G136)</f>
        <v>102170203</v>
      </c>
      <c r="H94" s="984">
        <f>SUM(H95:H136)</f>
        <v>101527000</v>
      </c>
      <c r="I94" s="984">
        <f>SUM(I95:I136)</f>
        <v>643203</v>
      </c>
      <c r="J94" s="984">
        <f>SUM(J95:J136)</f>
        <v>0</v>
      </c>
      <c r="K94" s="605">
        <f t="shared" si="8"/>
        <v>204340406</v>
      </c>
    </row>
    <row r="95" spans="1:18" s="20" customFormat="1" ht="47.25" hidden="1" x14ac:dyDescent="0.2">
      <c r="A95" s="40" t="s">
        <v>182</v>
      </c>
      <c r="B95" s="40" t="s">
        <v>23</v>
      </c>
      <c r="C95" s="40" t="s">
        <v>24</v>
      </c>
      <c r="D95" s="38" t="s">
        <v>324</v>
      </c>
      <c r="E95" s="204"/>
      <c r="F95" s="210"/>
      <c r="G95" s="425">
        <f>H95+I95</f>
        <v>0</v>
      </c>
      <c r="H95" s="427"/>
      <c r="I95" s="427"/>
      <c r="J95" s="427"/>
      <c r="K95" s="605">
        <f t="shared" si="8"/>
        <v>0</v>
      </c>
      <c r="R95" s="494">
        <f>I96+H96-G96</f>
        <v>0</v>
      </c>
    </row>
    <row r="96" spans="1:18" ht="31.5" hidden="1" x14ac:dyDescent="0.2">
      <c r="A96" s="40" t="s">
        <v>275</v>
      </c>
      <c r="B96" s="40" t="s">
        <v>12</v>
      </c>
      <c r="C96" s="40" t="s">
        <v>13</v>
      </c>
      <c r="D96" s="38" t="s">
        <v>311</v>
      </c>
      <c r="E96" s="204"/>
      <c r="F96" s="210"/>
      <c r="G96" s="425">
        <f>H96+I96</f>
        <v>0</v>
      </c>
      <c r="H96" s="427"/>
      <c r="I96" s="427"/>
      <c r="J96" s="427"/>
      <c r="K96" s="605">
        <f t="shared" si="8"/>
        <v>0</v>
      </c>
      <c r="L96" s="282">
        <f>G96-H96-I96</f>
        <v>0</v>
      </c>
      <c r="M96" s="282">
        <f>G96-I96-H96</f>
        <v>0</v>
      </c>
      <c r="R96" s="494">
        <f>I97+H97-G97</f>
        <v>0</v>
      </c>
    </row>
    <row r="97" spans="1:18" ht="56.25" x14ac:dyDescent="0.2">
      <c r="A97" s="1328" t="s">
        <v>868</v>
      </c>
      <c r="B97" s="1328" t="s">
        <v>263</v>
      </c>
      <c r="C97" s="1328" t="s">
        <v>15</v>
      </c>
      <c r="D97" s="1330" t="s">
        <v>174</v>
      </c>
      <c r="E97" s="821" t="s">
        <v>1259</v>
      </c>
      <c r="F97" s="210" t="s">
        <v>1252</v>
      </c>
      <c r="G97" s="987">
        <f>H97+I97</f>
        <v>400000</v>
      </c>
      <c r="H97" s="295">
        <v>400000</v>
      </c>
      <c r="I97" s="295"/>
      <c r="J97" s="295"/>
      <c r="K97" s="605">
        <f t="shared" si="8"/>
        <v>800000</v>
      </c>
      <c r="L97" s="282">
        <f>G97-H97-I97</f>
        <v>0</v>
      </c>
      <c r="M97" s="282">
        <f>G97-I97-H97</f>
        <v>0</v>
      </c>
      <c r="R97" s="494">
        <f>I98+H98-G98</f>
        <v>0</v>
      </c>
    </row>
    <row r="98" spans="1:18" ht="63" x14ac:dyDescent="0.2">
      <c r="A98" s="1332"/>
      <c r="B98" s="1332"/>
      <c r="C98" s="1332"/>
      <c r="D98" s="1333"/>
      <c r="E98" s="822" t="s">
        <v>1283</v>
      </c>
      <c r="F98" s="210" t="s">
        <v>766</v>
      </c>
      <c r="G98" s="987">
        <f>H98+I98</f>
        <v>262600</v>
      </c>
      <c r="H98" s="295">
        <v>262600</v>
      </c>
      <c r="I98" s="295"/>
      <c r="J98" s="295"/>
      <c r="K98" s="605">
        <f t="shared" si="8"/>
        <v>525200</v>
      </c>
      <c r="L98" s="282">
        <f>G98-H98-I98</f>
        <v>0</v>
      </c>
      <c r="M98" s="282">
        <f>G98-I98-H98</f>
        <v>0</v>
      </c>
      <c r="R98" s="494">
        <f>I99+H99-G99</f>
        <v>0</v>
      </c>
    </row>
    <row r="99" spans="1:18" s="20" customFormat="1" ht="56.25" x14ac:dyDescent="0.2">
      <c r="A99" s="40" t="s">
        <v>869</v>
      </c>
      <c r="B99" s="40" t="s">
        <v>264</v>
      </c>
      <c r="C99" s="40" t="s">
        <v>15</v>
      </c>
      <c r="D99" s="38" t="s">
        <v>593</v>
      </c>
      <c r="E99" s="821" t="s">
        <v>1259</v>
      </c>
      <c r="F99" s="527" t="s">
        <v>1252</v>
      </c>
      <c r="G99" s="987">
        <f>H99+I99</f>
        <v>200000</v>
      </c>
      <c r="H99" s="295">
        <v>200000</v>
      </c>
      <c r="I99" s="295"/>
      <c r="J99" s="295"/>
      <c r="K99" s="605">
        <f t="shared" si="8"/>
        <v>400000</v>
      </c>
    </row>
    <row r="100" spans="1:18" ht="63" hidden="1" x14ac:dyDescent="0.2">
      <c r="A100" s="40" t="s">
        <v>405</v>
      </c>
      <c r="B100" s="40" t="s">
        <v>220</v>
      </c>
      <c r="C100" s="40" t="s">
        <v>223</v>
      </c>
      <c r="D100" s="38" t="s">
        <v>410</v>
      </c>
      <c r="E100" s="204"/>
      <c r="F100" s="210"/>
      <c r="G100" s="425">
        <f t="shared" ref="G100:G108" si="9">H100+I100</f>
        <v>0</v>
      </c>
      <c r="H100" s="427"/>
      <c r="I100" s="427"/>
      <c r="J100" s="427"/>
      <c r="K100" s="605">
        <f t="shared" si="8"/>
        <v>0</v>
      </c>
      <c r="L100" s="282">
        <f>G100-H100-I100</f>
        <v>0</v>
      </c>
      <c r="M100" s="282">
        <f>G100-I100-H100</f>
        <v>0</v>
      </c>
      <c r="R100" s="494">
        <f>I101+H101-G101</f>
        <v>0</v>
      </c>
    </row>
    <row r="101" spans="1:18" ht="15.75" hidden="1" x14ac:dyDescent="0.2">
      <c r="A101" s="40" t="s">
        <v>406</v>
      </c>
      <c r="B101" s="40" t="s">
        <v>222</v>
      </c>
      <c r="C101" s="40" t="s">
        <v>132</v>
      </c>
      <c r="D101" s="38" t="s">
        <v>358</v>
      </c>
      <c r="E101" s="204"/>
      <c r="F101" s="210"/>
      <c r="G101" s="425">
        <f t="shared" si="9"/>
        <v>0</v>
      </c>
      <c r="H101" s="427"/>
      <c r="I101" s="427"/>
      <c r="J101" s="427"/>
      <c r="K101" s="605">
        <f t="shared" si="8"/>
        <v>0</v>
      </c>
      <c r="L101" s="282">
        <f>G101-H101-I101</f>
        <v>0</v>
      </c>
      <c r="M101" s="282">
        <f>G101-I101-H101</f>
        <v>0</v>
      </c>
      <c r="R101" s="494">
        <f>I102+H102-G102</f>
        <v>0</v>
      </c>
    </row>
    <row r="102" spans="1:18" s="20" customFormat="1" ht="15.75" hidden="1" x14ac:dyDescent="0.2">
      <c r="A102" s="40" t="s">
        <v>411</v>
      </c>
      <c r="B102" s="40" t="s">
        <v>412</v>
      </c>
      <c r="C102" s="40" t="s">
        <v>132</v>
      </c>
      <c r="D102" s="38" t="s">
        <v>413</v>
      </c>
      <c r="E102" s="204"/>
      <c r="F102" s="210"/>
      <c r="G102" s="425">
        <f t="shared" si="9"/>
        <v>0</v>
      </c>
      <c r="H102" s="427"/>
      <c r="I102" s="427"/>
      <c r="J102" s="427"/>
      <c r="K102" s="605">
        <f t="shared" si="8"/>
        <v>0</v>
      </c>
    </row>
    <row r="103" spans="1:18" ht="47.25" hidden="1" x14ac:dyDescent="0.2">
      <c r="A103" s="170" t="s">
        <v>527</v>
      </c>
      <c r="B103" s="170" t="s">
        <v>528</v>
      </c>
      <c r="C103" s="170" t="s">
        <v>224</v>
      </c>
      <c r="D103" s="46" t="s">
        <v>529</v>
      </c>
      <c r="E103" s="203" t="s">
        <v>639</v>
      </c>
      <c r="F103" s="239"/>
      <c r="G103" s="425">
        <f t="shared" si="9"/>
        <v>0</v>
      </c>
      <c r="H103" s="426"/>
      <c r="I103" s="426"/>
      <c r="J103" s="426"/>
      <c r="K103" s="605">
        <f t="shared" si="8"/>
        <v>0</v>
      </c>
      <c r="L103" s="282">
        <f>G103-H103-I103</f>
        <v>0</v>
      </c>
      <c r="M103" s="282">
        <f>G103-I103-H103</f>
        <v>0</v>
      </c>
      <c r="R103" s="494">
        <f>I104+H104-G104</f>
        <v>0</v>
      </c>
    </row>
    <row r="104" spans="1:18" ht="45" x14ac:dyDescent="0.2">
      <c r="A104" s="40" t="s">
        <v>527</v>
      </c>
      <c r="B104" s="40" t="s">
        <v>528</v>
      </c>
      <c r="C104" s="40" t="s">
        <v>224</v>
      </c>
      <c r="D104" s="38" t="s">
        <v>529</v>
      </c>
      <c r="E104" s="255" t="s">
        <v>1260</v>
      </c>
      <c r="F104" s="527" t="s">
        <v>1250</v>
      </c>
      <c r="G104" s="987">
        <f t="shared" si="9"/>
        <v>1001200</v>
      </c>
      <c r="H104" s="987">
        <v>1001200</v>
      </c>
      <c r="I104" s="987"/>
      <c r="J104" s="987"/>
      <c r="K104" s="605">
        <f t="shared" si="8"/>
        <v>2002400</v>
      </c>
      <c r="L104" s="282">
        <f>G104-H104-I104</f>
        <v>0</v>
      </c>
      <c r="M104" s="282">
        <f>G104-I104-H104</f>
        <v>0</v>
      </c>
      <c r="R104" s="494">
        <f>I105+H105-G105</f>
        <v>0</v>
      </c>
    </row>
    <row r="105" spans="1:18" ht="45" x14ac:dyDescent="0.2">
      <c r="A105" s="1328" t="s">
        <v>584</v>
      </c>
      <c r="B105" s="1328" t="s">
        <v>585</v>
      </c>
      <c r="C105" s="1328" t="s">
        <v>224</v>
      </c>
      <c r="D105" s="1330" t="s">
        <v>620</v>
      </c>
      <c r="E105" s="255" t="s">
        <v>1198</v>
      </c>
      <c r="F105" s="527" t="s">
        <v>1243</v>
      </c>
      <c r="G105" s="987">
        <f t="shared" si="9"/>
        <v>278200</v>
      </c>
      <c r="H105" s="987">
        <v>278200</v>
      </c>
      <c r="I105" s="987"/>
      <c r="J105" s="987"/>
      <c r="K105" s="605">
        <f t="shared" si="8"/>
        <v>556400</v>
      </c>
      <c r="L105" s="282">
        <f>G105-H105-I105</f>
        <v>0</v>
      </c>
      <c r="M105" s="282">
        <f>G105-I105-H105</f>
        <v>0</v>
      </c>
      <c r="R105" s="494">
        <f>I106+H106-G106</f>
        <v>0</v>
      </c>
    </row>
    <row r="106" spans="1:18" s="20" customFormat="1" ht="47.25" x14ac:dyDescent="0.2">
      <c r="A106" s="1329"/>
      <c r="B106" s="1329"/>
      <c r="C106" s="1329"/>
      <c r="D106" s="1331"/>
      <c r="E106" s="204" t="s">
        <v>1261</v>
      </c>
      <c r="F106" s="527" t="s">
        <v>1251</v>
      </c>
      <c r="G106" s="987">
        <f t="shared" si="9"/>
        <v>180000</v>
      </c>
      <c r="H106" s="987">
        <v>180000</v>
      </c>
      <c r="I106" s="987"/>
      <c r="J106" s="987"/>
      <c r="K106" s="605">
        <f t="shared" si="8"/>
        <v>360000</v>
      </c>
    </row>
    <row r="107" spans="1:18" s="20" customFormat="1" ht="63" x14ac:dyDescent="0.2">
      <c r="A107" s="1329"/>
      <c r="B107" s="1329"/>
      <c r="C107" s="1329"/>
      <c r="D107" s="1331"/>
      <c r="E107" s="819" t="s">
        <v>1284</v>
      </c>
      <c r="F107" s="527" t="s">
        <v>1255</v>
      </c>
      <c r="G107" s="987">
        <f t="shared" si="9"/>
        <v>220000</v>
      </c>
      <c r="H107" s="987">
        <v>220000</v>
      </c>
      <c r="I107" s="987"/>
      <c r="J107" s="987"/>
      <c r="K107" s="605">
        <f t="shared" si="8"/>
        <v>440000</v>
      </c>
    </row>
    <row r="108" spans="1:18" s="20" customFormat="1" ht="45" x14ac:dyDescent="0.2">
      <c r="A108" s="1329"/>
      <c r="B108" s="1329"/>
      <c r="C108" s="1329"/>
      <c r="D108" s="1331"/>
      <c r="E108" s="823" t="s">
        <v>1259</v>
      </c>
      <c r="F108" s="839" t="s">
        <v>1252</v>
      </c>
      <c r="G108" s="995">
        <f t="shared" si="9"/>
        <v>360000</v>
      </c>
      <c r="H108" s="995">
        <v>360000</v>
      </c>
      <c r="I108" s="987"/>
      <c r="J108" s="987"/>
      <c r="K108" s="605">
        <f t="shared" si="8"/>
        <v>720000</v>
      </c>
    </row>
    <row r="109" spans="1:18" ht="56.25" x14ac:dyDescent="0.2">
      <c r="A109" s="40" t="s">
        <v>873</v>
      </c>
      <c r="B109" s="40" t="s">
        <v>268</v>
      </c>
      <c r="C109" s="40" t="s">
        <v>235</v>
      </c>
      <c r="D109" s="531" t="s">
        <v>150</v>
      </c>
      <c r="E109" s="824" t="s">
        <v>1262</v>
      </c>
      <c r="F109" s="527" t="s">
        <v>1249</v>
      </c>
      <c r="G109" s="987">
        <f>H109+I109</f>
        <v>3992700</v>
      </c>
      <c r="H109" s="295">
        <v>3992700</v>
      </c>
      <c r="I109" s="295"/>
      <c r="J109" s="295"/>
      <c r="K109" s="605">
        <f t="shared" si="8"/>
        <v>7985400</v>
      </c>
      <c r="L109" s="282">
        <f>G109-H109-I109</f>
        <v>0</v>
      </c>
      <c r="M109" s="282">
        <f>G109+G111+G113+G114+G115+G116+G117+G118+G119+G120+G121+G122</f>
        <v>92347200</v>
      </c>
      <c r="R109" s="494">
        <f>I110+H110-G110</f>
        <v>0</v>
      </c>
    </row>
    <row r="110" spans="1:18" ht="91.5" customHeight="1" x14ac:dyDescent="0.2">
      <c r="A110" s="40" t="s">
        <v>873</v>
      </c>
      <c r="B110" s="40" t="s">
        <v>268</v>
      </c>
      <c r="C110" s="40" t="s">
        <v>235</v>
      </c>
      <c r="D110" s="531" t="s">
        <v>150</v>
      </c>
      <c r="E110" s="822" t="s">
        <v>1199</v>
      </c>
      <c r="F110" s="204" t="s">
        <v>919</v>
      </c>
      <c r="G110" s="987">
        <f t="shared" ref="G110:G123" si="10">H110+I110</f>
        <v>300000</v>
      </c>
      <c r="H110" s="295">
        <v>300000</v>
      </c>
      <c r="I110" s="295"/>
      <c r="J110" s="295"/>
      <c r="K110" s="605">
        <f t="shared" si="8"/>
        <v>600000</v>
      </c>
      <c r="L110" s="282">
        <f>G110-H110-I110</f>
        <v>0</v>
      </c>
      <c r="M110" s="282">
        <f>G110-I110-H110</f>
        <v>0</v>
      </c>
      <c r="R110" s="494">
        <f>I111+H111-G111</f>
        <v>0</v>
      </c>
    </row>
    <row r="111" spans="1:18" ht="56.25" x14ac:dyDescent="0.2">
      <c r="A111" s="40" t="s">
        <v>874</v>
      </c>
      <c r="B111" s="40" t="s">
        <v>269</v>
      </c>
      <c r="C111" s="40" t="s">
        <v>235</v>
      </c>
      <c r="D111" s="38" t="s">
        <v>277</v>
      </c>
      <c r="E111" s="824" t="s">
        <v>1262</v>
      </c>
      <c r="F111" s="839" t="s">
        <v>1249</v>
      </c>
      <c r="G111" s="987">
        <f t="shared" si="10"/>
        <v>1962600</v>
      </c>
      <c r="H111" s="295">
        <v>1962600</v>
      </c>
      <c r="I111" s="295"/>
      <c r="J111" s="295"/>
      <c r="K111" s="605">
        <f t="shared" si="8"/>
        <v>3925200</v>
      </c>
      <c r="L111" s="282">
        <f>G111-H111-I111</f>
        <v>0</v>
      </c>
      <c r="M111" s="282">
        <f>G111-I111-H111</f>
        <v>0</v>
      </c>
      <c r="R111" s="494">
        <f>I143+H143-G143</f>
        <v>0</v>
      </c>
    </row>
    <row r="112" spans="1:18" s="20" customFormat="1" ht="63" x14ac:dyDescent="0.2">
      <c r="A112" s="40" t="s">
        <v>874</v>
      </c>
      <c r="B112" s="40" t="s">
        <v>269</v>
      </c>
      <c r="C112" s="40" t="s">
        <v>235</v>
      </c>
      <c r="D112" s="38" t="s">
        <v>277</v>
      </c>
      <c r="E112" s="822" t="s">
        <v>1199</v>
      </c>
      <c r="F112" s="204" t="s">
        <v>919</v>
      </c>
      <c r="G112" s="987">
        <f t="shared" si="10"/>
        <v>200000</v>
      </c>
      <c r="H112" s="295">
        <v>200000</v>
      </c>
      <c r="I112" s="295"/>
      <c r="J112" s="295"/>
      <c r="K112" s="605">
        <f t="shared" si="8"/>
        <v>400000</v>
      </c>
      <c r="R112" s="494">
        <f>I113+H113-G113</f>
        <v>0</v>
      </c>
    </row>
    <row r="113" spans="1:18" s="20" customFormat="1" ht="56.25" x14ac:dyDescent="0.2">
      <c r="A113" s="40" t="s">
        <v>875</v>
      </c>
      <c r="B113" s="40" t="s">
        <v>270</v>
      </c>
      <c r="C113" s="40" t="s">
        <v>235</v>
      </c>
      <c r="D113" s="38" t="s">
        <v>643</v>
      </c>
      <c r="E113" s="824" t="s">
        <v>1262</v>
      </c>
      <c r="F113" s="839" t="s">
        <v>1249</v>
      </c>
      <c r="G113" s="987">
        <f t="shared" si="10"/>
        <v>5310100</v>
      </c>
      <c r="H113" s="295">
        <v>5310100</v>
      </c>
      <c r="I113" s="295"/>
      <c r="J113" s="295"/>
      <c r="K113" s="605">
        <f t="shared" si="8"/>
        <v>10620200</v>
      </c>
    </row>
    <row r="114" spans="1:18" s="20" customFormat="1" ht="56.25" x14ac:dyDescent="0.2">
      <c r="A114" s="40" t="s">
        <v>876</v>
      </c>
      <c r="B114" s="40" t="s">
        <v>234</v>
      </c>
      <c r="C114" s="40" t="s">
        <v>235</v>
      </c>
      <c r="D114" s="38" t="s">
        <v>644</v>
      </c>
      <c r="E114" s="824" t="s">
        <v>1262</v>
      </c>
      <c r="F114" s="839" t="s">
        <v>1249</v>
      </c>
      <c r="G114" s="987">
        <f t="shared" si="10"/>
        <v>336700</v>
      </c>
      <c r="H114" s="295">
        <v>336700</v>
      </c>
      <c r="I114" s="295"/>
      <c r="J114" s="295"/>
      <c r="K114" s="605">
        <f t="shared" si="8"/>
        <v>673400</v>
      </c>
    </row>
    <row r="115" spans="1:18" s="20" customFormat="1" ht="56.25" x14ac:dyDescent="0.2">
      <c r="A115" s="40" t="s">
        <v>877</v>
      </c>
      <c r="B115" s="40" t="s">
        <v>271</v>
      </c>
      <c r="C115" s="40" t="s">
        <v>235</v>
      </c>
      <c r="D115" s="38" t="s">
        <v>43</v>
      </c>
      <c r="E115" s="824" t="s">
        <v>1262</v>
      </c>
      <c r="F115" s="839" t="s">
        <v>1249</v>
      </c>
      <c r="G115" s="987">
        <f t="shared" si="10"/>
        <v>46564000</v>
      </c>
      <c r="H115" s="295">
        <v>46564000</v>
      </c>
      <c r="I115" s="295"/>
      <c r="J115" s="295"/>
      <c r="K115" s="605">
        <f t="shared" si="8"/>
        <v>93128000</v>
      </c>
    </row>
    <row r="116" spans="1:18" s="174" customFormat="1" ht="56.25" x14ac:dyDescent="0.2">
      <c r="A116" s="40" t="s">
        <v>878</v>
      </c>
      <c r="B116" s="40" t="s">
        <v>272</v>
      </c>
      <c r="C116" s="40" t="s">
        <v>235</v>
      </c>
      <c r="D116" s="38" t="s">
        <v>216</v>
      </c>
      <c r="E116" s="824" t="s">
        <v>1262</v>
      </c>
      <c r="F116" s="839" t="s">
        <v>1249</v>
      </c>
      <c r="G116" s="987">
        <f t="shared" si="10"/>
        <v>4913600</v>
      </c>
      <c r="H116" s="295">
        <v>4913600</v>
      </c>
      <c r="I116" s="295"/>
      <c r="J116" s="295"/>
      <c r="K116" s="605">
        <f t="shared" si="8"/>
        <v>9827200</v>
      </c>
      <c r="M116" s="282">
        <f t="shared" ref="M116:M138" si="11">G116-I116-H116</f>
        <v>0</v>
      </c>
    </row>
    <row r="117" spans="1:18" ht="56.25" x14ac:dyDescent="0.2">
      <c r="A117" s="40" t="s">
        <v>879</v>
      </c>
      <c r="B117" s="40" t="s">
        <v>197</v>
      </c>
      <c r="C117" s="40" t="s">
        <v>235</v>
      </c>
      <c r="D117" s="38" t="s">
        <v>427</v>
      </c>
      <c r="E117" s="824" t="s">
        <v>1262</v>
      </c>
      <c r="F117" s="839" t="s">
        <v>1249</v>
      </c>
      <c r="G117" s="987">
        <f t="shared" si="10"/>
        <v>17978800</v>
      </c>
      <c r="H117" s="295">
        <v>17978800</v>
      </c>
      <c r="I117" s="295"/>
      <c r="J117" s="295"/>
      <c r="K117" s="605">
        <f t="shared" si="8"/>
        <v>35957600</v>
      </c>
      <c r="L117" s="282">
        <f t="shared" ref="L117:L138" si="12">G117-H117-I117</f>
        <v>0</v>
      </c>
      <c r="M117" s="282">
        <f t="shared" si="11"/>
        <v>0</v>
      </c>
      <c r="R117" s="494">
        <f>I118+H118-G118</f>
        <v>0</v>
      </c>
    </row>
    <row r="118" spans="1:18" ht="78.75" x14ac:dyDescent="0.2">
      <c r="A118" s="435" t="s">
        <v>880</v>
      </c>
      <c r="B118" s="435" t="s">
        <v>175</v>
      </c>
      <c r="C118" s="435" t="s">
        <v>235</v>
      </c>
      <c r="D118" s="37" t="s">
        <v>1238</v>
      </c>
      <c r="E118" s="824" t="s">
        <v>1262</v>
      </c>
      <c r="F118" s="839" t="s">
        <v>1249</v>
      </c>
      <c r="G118" s="987">
        <f t="shared" si="10"/>
        <v>595200</v>
      </c>
      <c r="H118" s="295">
        <v>595200</v>
      </c>
      <c r="I118" s="295"/>
      <c r="J118" s="295"/>
      <c r="K118" s="605">
        <f t="shared" si="8"/>
        <v>1190400</v>
      </c>
      <c r="L118" s="282">
        <f t="shared" si="12"/>
        <v>0</v>
      </c>
      <c r="M118" s="282">
        <f t="shared" si="11"/>
        <v>0</v>
      </c>
      <c r="R118" s="494">
        <f>I119+H119-G119</f>
        <v>0</v>
      </c>
    </row>
    <row r="119" spans="1:18" ht="78.75" x14ac:dyDescent="0.2">
      <c r="A119" s="435" t="s">
        <v>881</v>
      </c>
      <c r="B119" s="435" t="s">
        <v>176</v>
      </c>
      <c r="C119" s="435" t="s">
        <v>235</v>
      </c>
      <c r="D119" s="37" t="s">
        <v>1239</v>
      </c>
      <c r="E119" s="824" t="s">
        <v>1262</v>
      </c>
      <c r="F119" s="839" t="s">
        <v>1249</v>
      </c>
      <c r="G119" s="987">
        <f t="shared" si="10"/>
        <v>241600</v>
      </c>
      <c r="H119" s="295">
        <v>241600</v>
      </c>
      <c r="I119" s="295"/>
      <c r="J119" s="295"/>
      <c r="K119" s="605">
        <f t="shared" si="8"/>
        <v>483200</v>
      </c>
      <c r="L119" s="282">
        <f t="shared" si="12"/>
        <v>0</v>
      </c>
      <c r="M119" s="282">
        <f t="shared" si="11"/>
        <v>0</v>
      </c>
      <c r="R119" s="494">
        <f>I120+H120-G120</f>
        <v>0</v>
      </c>
    </row>
    <row r="120" spans="1:18" ht="63" x14ac:dyDescent="0.2">
      <c r="A120" s="40" t="s">
        <v>882</v>
      </c>
      <c r="B120" s="40" t="s">
        <v>52</v>
      </c>
      <c r="C120" s="40" t="s">
        <v>235</v>
      </c>
      <c r="D120" s="38" t="s">
        <v>1240</v>
      </c>
      <c r="E120" s="824" t="s">
        <v>1262</v>
      </c>
      <c r="F120" s="839" t="s">
        <v>1249</v>
      </c>
      <c r="G120" s="987">
        <f t="shared" si="10"/>
        <v>1322800</v>
      </c>
      <c r="H120" s="295">
        <v>1322800</v>
      </c>
      <c r="I120" s="295"/>
      <c r="J120" s="295"/>
      <c r="K120" s="605">
        <f t="shared" si="8"/>
        <v>2645600</v>
      </c>
      <c r="L120" s="282">
        <f t="shared" si="12"/>
        <v>0</v>
      </c>
      <c r="M120" s="282">
        <f t="shared" si="11"/>
        <v>0</v>
      </c>
      <c r="R120" s="494">
        <f>I137+H137-G137</f>
        <v>0</v>
      </c>
    </row>
    <row r="121" spans="1:18" ht="78.75" x14ac:dyDescent="0.2">
      <c r="A121" s="435" t="s">
        <v>883</v>
      </c>
      <c r="B121" s="435" t="s">
        <v>53</v>
      </c>
      <c r="C121" s="435" t="s">
        <v>235</v>
      </c>
      <c r="D121" s="37" t="s">
        <v>248</v>
      </c>
      <c r="E121" s="824" t="s">
        <v>1262</v>
      </c>
      <c r="F121" s="839" t="s">
        <v>1249</v>
      </c>
      <c r="G121" s="987">
        <f t="shared" si="10"/>
        <v>1181000</v>
      </c>
      <c r="H121" s="295">
        <v>1181000</v>
      </c>
      <c r="I121" s="295"/>
      <c r="J121" s="295"/>
      <c r="K121" s="605">
        <f t="shared" si="8"/>
        <v>2362000</v>
      </c>
      <c r="L121" s="282">
        <f t="shared" si="12"/>
        <v>0</v>
      </c>
      <c r="M121" s="282">
        <f t="shared" si="11"/>
        <v>0</v>
      </c>
      <c r="R121" s="494">
        <f t="shared" ref="R121:R134" si="13">I122+H122-G122</f>
        <v>0</v>
      </c>
    </row>
    <row r="122" spans="1:18" ht="56.25" x14ac:dyDescent="0.2">
      <c r="A122" s="435" t="s">
        <v>884</v>
      </c>
      <c r="B122" s="435" t="s">
        <v>250</v>
      </c>
      <c r="C122" s="435" t="s">
        <v>235</v>
      </c>
      <c r="D122" s="37" t="s">
        <v>249</v>
      </c>
      <c r="E122" s="824" t="s">
        <v>1262</v>
      </c>
      <c r="F122" s="839" t="s">
        <v>1249</v>
      </c>
      <c r="G122" s="987">
        <f t="shared" si="10"/>
        <v>7948100</v>
      </c>
      <c r="H122" s="295">
        <v>7948100</v>
      </c>
      <c r="I122" s="295"/>
      <c r="J122" s="295"/>
      <c r="K122" s="605">
        <f t="shared" si="8"/>
        <v>15896200</v>
      </c>
      <c r="L122" s="282">
        <f t="shared" si="12"/>
        <v>0</v>
      </c>
      <c r="M122" s="282">
        <f t="shared" si="11"/>
        <v>0</v>
      </c>
      <c r="R122" s="494">
        <f t="shared" si="13"/>
        <v>0</v>
      </c>
    </row>
    <row r="123" spans="1:18" ht="63" x14ac:dyDescent="0.2">
      <c r="A123" s="435" t="s">
        <v>912</v>
      </c>
      <c r="B123" s="435" t="s">
        <v>309</v>
      </c>
      <c r="C123" s="40" t="s">
        <v>11</v>
      </c>
      <c r="D123" s="37" t="s">
        <v>369</v>
      </c>
      <c r="E123" s="822" t="s">
        <v>1199</v>
      </c>
      <c r="F123" s="204" t="s">
        <v>919</v>
      </c>
      <c r="G123" s="987">
        <f t="shared" si="10"/>
        <v>4500000</v>
      </c>
      <c r="H123" s="295">
        <v>4500000</v>
      </c>
      <c r="I123" s="295"/>
      <c r="J123" s="295"/>
      <c r="K123" s="605">
        <f t="shared" si="8"/>
        <v>9000000</v>
      </c>
      <c r="L123" s="282">
        <f t="shared" si="12"/>
        <v>0</v>
      </c>
      <c r="M123" s="282">
        <f>H94-M124</f>
        <v>100651200</v>
      </c>
      <c r="R123" s="494">
        <f t="shared" si="13"/>
        <v>0</v>
      </c>
    </row>
    <row r="124" spans="1:18" ht="94.5" x14ac:dyDescent="0.2">
      <c r="A124" s="40" t="s">
        <v>885</v>
      </c>
      <c r="B124" s="40" t="s">
        <v>430</v>
      </c>
      <c r="C124" s="40" t="s">
        <v>431</v>
      </c>
      <c r="D124" s="38" t="s">
        <v>632</v>
      </c>
      <c r="E124" s="823" t="s">
        <v>1259</v>
      </c>
      <c r="F124" s="839" t="s">
        <v>1252</v>
      </c>
      <c r="G124" s="987">
        <f>+H124+I124</f>
        <v>85885</v>
      </c>
      <c r="H124" s="996">
        <v>49500</v>
      </c>
      <c r="I124" s="561">
        <v>36385</v>
      </c>
      <c r="J124" s="295"/>
      <c r="K124" s="605">
        <f t="shared" si="8"/>
        <v>171770</v>
      </c>
      <c r="L124" s="282">
        <f t="shared" si="12"/>
        <v>0</v>
      </c>
      <c r="M124" s="282">
        <f>H124+H135</f>
        <v>875800</v>
      </c>
      <c r="R124" s="494">
        <f t="shared" si="13"/>
        <v>0</v>
      </c>
    </row>
    <row r="125" spans="1:18" ht="55.5" customHeight="1" x14ac:dyDescent="0.2">
      <c r="A125" s="40" t="s">
        <v>418</v>
      </c>
      <c r="B125" s="40" t="s">
        <v>284</v>
      </c>
      <c r="C125" s="40" t="s">
        <v>416</v>
      </c>
      <c r="D125" s="38" t="s">
        <v>419</v>
      </c>
      <c r="E125" s="204" t="s">
        <v>1261</v>
      </c>
      <c r="F125" s="839" t="s">
        <v>1251</v>
      </c>
      <c r="G125" s="987">
        <f>H125+I125</f>
        <v>180000</v>
      </c>
      <c r="H125" s="295">
        <v>180000</v>
      </c>
      <c r="I125" s="295"/>
      <c r="J125" s="295"/>
      <c r="K125" s="605">
        <f t="shared" si="8"/>
        <v>360000</v>
      </c>
      <c r="L125" s="282">
        <f t="shared" si="12"/>
        <v>0</v>
      </c>
      <c r="M125" s="282">
        <f t="shared" si="11"/>
        <v>0</v>
      </c>
      <c r="R125" s="494">
        <f t="shared" si="13"/>
        <v>0</v>
      </c>
    </row>
    <row r="126" spans="1:18" ht="45" x14ac:dyDescent="0.2">
      <c r="A126" s="40" t="s">
        <v>589</v>
      </c>
      <c r="B126" s="40" t="s">
        <v>590</v>
      </c>
      <c r="C126" s="40" t="s">
        <v>592</v>
      </c>
      <c r="D126" s="38" t="s">
        <v>591</v>
      </c>
      <c r="E126" s="255" t="s">
        <v>1260</v>
      </c>
      <c r="F126" s="839" t="s">
        <v>1250</v>
      </c>
      <c r="G126" s="987">
        <f>H126+I126</f>
        <v>222000</v>
      </c>
      <c r="H126" s="295">
        <v>222000</v>
      </c>
      <c r="I126" s="295"/>
      <c r="J126" s="295"/>
      <c r="K126" s="605">
        <f t="shared" si="8"/>
        <v>444000</v>
      </c>
      <c r="L126" s="282">
        <f t="shared" si="12"/>
        <v>0</v>
      </c>
      <c r="M126" s="282">
        <f t="shared" si="11"/>
        <v>0</v>
      </c>
      <c r="R126" s="494">
        <f t="shared" si="13"/>
        <v>0</v>
      </c>
    </row>
    <row r="127" spans="1:18" ht="34.5" hidden="1" x14ac:dyDescent="0.2">
      <c r="A127" s="40" t="s">
        <v>414</v>
      </c>
      <c r="B127" s="40" t="s">
        <v>415</v>
      </c>
      <c r="C127" s="40" t="s">
        <v>416</v>
      </c>
      <c r="D127" s="38" t="s">
        <v>417</v>
      </c>
      <c r="E127" s="204"/>
      <c r="F127" s="210"/>
      <c r="G127" s="425">
        <f>H127+I127</f>
        <v>0</v>
      </c>
      <c r="H127" s="427"/>
      <c r="I127" s="427"/>
      <c r="J127" s="427"/>
      <c r="K127" s="605">
        <f t="shared" si="8"/>
        <v>0</v>
      </c>
      <c r="L127" s="282">
        <f t="shared" si="12"/>
        <v>0</v>
      </c>
      <c r="M127" s="282">
        <f t="shared" si="11"/>
        <v>0</v>
      </c>
      <c r="R127" s="494">
        <f t="shared" si="13"/>
        <v>0</v>
      </c>
    </row>
    <row r="128" spans="1:18" ht="31.5" hidden="1" x14ac:dyDescent="0.2">
      <c r="A128" s="40" t="s">
        <v>420</v>
      </c>
      <c r="B128" s="40" t="s">
        <v>421</v>
      </c>
      <c r="C128" s="40" t="s">
        <v>225</v>
      </c>
      <c r="D128" s="38" t="s">
        <v>422</v>
      </c>
      <c r="E128" s="203"/>
      <c r="F128" s="239"/>
      <c r="G128" s="425">
        <f t="shared" ref="G128:G136" si="14">H128+I128</f>
        <v>0</v>
      </c>
      <c r="H128" s="429"/>
      <c r="I128" s="429"/>
      <c r="J128" s="429"/>
      <c r="K128" s="605">
        <f t="shared" si="8"/>
        <v>0</v>
      </c>
      <c r="L128" s="282">
        <f t="shared" si="12"/>
        <v>0</v>
      </c>
      <c r="M128" s="282">
        <f t="shared" si="11"/>
        <v>0</v>
      </c>
      <c r="R128" s="494">
        <f t="shared" si="13"/>
        <v>0</v>
      </c>
    </row>
    <row r="129" spans="1:18" ht="45" hidden="1" x14ac:dyDescent="0.2">
      <c r="A129" s="40" t="s">
        <v>586</v>
      </c>
      <c r="B129" s="40" t="s">
        <v>587</v>
      </c>
      <c r="C129" s="40" t="s">
        <v>225</v>
      </c>
      <c r="D129" s="38" t="s">
        <v>588</v>
      </c>
      <c r="E129" s="249" t="s">
        <v>651</v>
      </c>
      <c r="F129" s="326"/>
      <c r="G129" s="425">
        <f t="shared" si="14"/>
        <v>0</v>
      </c>
      <c r="H129" s="429"/>
      <c r="I129" s="429"/>
      <c r="J129" s="429"/>
      <c r="K129" s="605">
        <f t="shared" si="8"/>
        <v>0</v>
      </c>
      <c r="L129" s="282">
        <f t="shared" si="12"/>
        <v>0</v>
      </c>
      <c r="M129" s="282">
        <f t="shared" si="11"/>
        <v>0</v>
      </c>
      <c r="R129" s="494">
        <f t="shared" si="13"/>
        <v>0</v>
      </c>
    </row>
    <row r="130" spans="1:18" ht="78.75" hidden="1" x14ac:dyDescent="0.2">
      <c r="A130" s="40" t="s">
        <v>265</v>
      </c>
      <c r="B130" s="40" t="s">
        <v>266</v>
      </c>
      <c r="C130" s="40" t="s">
        <v>15</v>
      </c>
      <c r="D130" s="38" t="s">
        <v>121</v>
      </c>
      <c r="E130" s="204" t="s">
        <v>636</v>
      </c>
      <c r="F130" s="210"/>
      <c r="G130" s="425">
        <f t="shared" si="14"/>
        <v>0</v>
      </c>
      <c r="H130" s="427"/>
      <c r="I130" s="427"/>
      <c r="J130" s="427"/>
      <c r="K130" s="605">
        <f t="shared" si="8"/>
        <v>0</v>
      </c>
      <c r="L130" s="282">
        <f t="shared" si="12"/>
        <v>0</v>
      </c>
      <c r="M130" s="282">
        <f t="shared" si="11"/>
        <v>0</v>
      </c>
      <c r="R130" s="494">
        <f t="shared" si="13"/>
        <v>0</v>
      </c>
    </row>
    <row r="131" spans="1:18" ht="78.75" hidden="1" x14ac:dyDescent="0.2">
      <c r="A131" s="40" t="s">
        <v>265</v>
      </c>
      <c r="B131" s="40" t="s">
        <v>266</v>
      </c>
      <c r="C131" s="40" t="s">
        <v>15</v>
      </c>
      <c r="D131" s="38" t="s">
        <v>121</v>
      </c>
      <c r="E131" s="286" t="s">
        <v>655</v>
      </c>
      <c r="F131" s="335"/>
      <c r="G131" s="425">
        <f t="shared" si="14"/>
        <v>0</v>
      </c>
      <c r="H131" s="431"/>
      <c r="I131" s="431"/>
      <c r="J131" s="427"/>
      <c r="K131" s="605">
        <f t="shared" si="8"/>
        <v>0</v>
      </c>
      <c r="L131" s="282">
        <f t="shared" si="12"/>
        <v>0</v>
      </c>
      <c r="M131" s="282">
        <f t="shared" si="11"/>
        <v>0</v>
      </c>
      <c r="R131" s="494">
        <f t="shared" si="13"/>
        <v>0</v>
      </c>
    </row>
    <row r="132" spans="1:18" ht="63" hidden="1" x14ac:dyDescent="0.2">
      <c r="A132" s="40" t="s">
        <v>730</v>
      </c>
      <c r="B132" s="40" t="s">
        <v>598</v>
      </c>
      <c r="C132" s="40" t="s">
        <v>416</v>
      </c>
      <c r="D132" s="38" t="s">
        <v>789</v>
      </c>
      <c r="E132" s="204" t="s">
        <v>764</v>
      </c>
      <c r="F132" s="204" t="s">
        <v>765</v>
      </c>
      <c r="G132" s="425">
        <f t="shared" si="14"/>
        <v>0</v>
      </c>
      <c r="H132" s="267"/>
      <c r="I132" s="427"/>
      <c r="J132" s="427"/>
      <c r="K132" s="605">
        <f t="shared" si="8"/>
        <v>0</v>
      </c>
      <c r="L132" s="282">
        <f t="shared" si="12"/>
        <v>0</v>
      </c>
      <c r="M132" s="282">
        <f t="shared" si="11"/>
        <v>0</v>
      </c>
      <c r="R132" s="494">
        <f t="shared" si="13"/>
        <v>0</v>
      </c>
    </row>
    <row r="133" spans="1:18" ht="31.5" hidden="1" x14ac:dyDescent="0.2">
      <c r="A133" s="40" t="s">
        <v>662</v>
      </c>
      <c r="B133" s="40" t="s">
        <v>600</v>
      </c>
      <c r="C133" s="40" t="s">
        <v>226</v>
      </c>
      <c r="D133" s="38" t="s">
        <v>601</v>
      </c>
      <c r="E133" s="203" t="s">
        <v>673</v>
      </c>
      <c r="F133" s="239"/>
      <c r="G133" s="425">
        <f t="shared" si="14"/>
        <v>0</v>
      </c>
      <c r="H133" s="429"/>
      <c r="I133" s="429"/>
      <c r="J133" s="429"/>
      <c r="K133" s="605">
        <f t="shared" si="8"/>
        <v>0</v>
      </c>
      <c r="L133" s="282">
        <f t="shared" si="12"/>
        <v>0</v>
      </c>
      <c r="M133" s="282">
        <f t="shared" si="11"/>
        <v>0</v>
      </c>
      <c r="R133" s="494">
        <f t="shared" si="13"/>
        <v>0</v>
      </c>
    </row>
    <row r="134" spans="1:18" ht="63" hidden="1" x14ac:dyDescent="0.2">
      <c r="A134" s="40" t="s">
        <v>888</v>
      </c>
      <c r="B134" s="40" t="s">
        <v>653</v>
      </c>
      <c r="C134" s="40" t="s">
        <v>14</v>
      </c>
      <c r="D134" s="38" t="s">
        <v>654</v>
      </c>
      <c r="E134" s="203" t="s">
        <v>819</v>
      </c>
      <c r="F134" s="239" t="s">
        <v>820</v>
      </c>
      <c r="G134" s="425">
        <f t="shared" si="14"/>
        <v>0</v>
      </c>
      <c r="H134" s="429"/>
      <c r="I134" s="446"/>
      <c r="J134" s="429"/>
      <c r="K134" s="605">
        <f t="shared" si="8"/>
        <v>0</v>
      </c>
      <c r="L134" s="282">
        <f t="shared" si="12"/>
        <v>0</v>
      </c>
      <c r="M134" s="282">
        <f t="shared" si="11"/>
        <v>0</v>
      </c>
      <c r="R134" s="494">
        <f t="shared" si="13"/>
        <v>0</v>
      </c>
    </row>
    <row r="135" spans="1:18" ht="45" x14ac:dyDescent="0.2">
      <c r="A135" s="40" t="s">
        <v>891</v>
      </c>
      <c r="B135" s="40" t="s">
        <v>428</v>
      </c>
      <c r="C135" s="40" t="s">
        <v>58</v>
      </c>
      <c r="D135" s="38" t="s">
        <v>429</v>
      </c>
      <c r="E135" s="823" t="s">
        <v>1259</v>
      </c>
      <c r="F135" s="839" t="s">
        <v>1252</v>
      </c>
      <c r="G135" s="987">
        <f t="shared" si="14"/>
        <v>1433118</v>
      </c>
      <c r="H135" s="997">
        <v>826300</v>
      </c>
      <c r="I135" s="997">
        <v>606818</v>
      </c>
      <c r="J135" s="985"/>
      <c r="K135" s="605">
        <f t="shared" si="8"/>
        <v>2866236</v>
      </c>
      <c r="L135" s="282">
        <f t="shared" si="12"/>
        <v>0</v>
      </c>
      <c r="M135" s="282">
        <f t="shared" si="11"/>
        <v>0</v>
      </c>
      <c r="R135" s="494">
        <f>I145+H145-G145</f>
        <v>0</v>
      </c>
    </row>
    <row r="136" spans="1:18" ht="45" hidden="1" x14ac:dyDescent="0.2">
      <c r="A136" s="40" t="s">
        <v>912</v>
      </c>
      <c r="B136" s="40" t="s">
        <v>309</v>
      </c>
      <c r="C136" s="40" t="s">
        <v>11</v>
      </c>
      <c r="D136" s="38" t="s">
        <v>310</v>
      </c>
      <c r="E136" s="204" t="s">
        <v>1199</v>
      </c>
      <c r="F136" s="527" t="s">
        <v>919</v>
      </c>
      <c r="G136" s="425">
        <f t="shared" si="14"/>
        <v>0</v>
      </c>
      <c r="H136" s="425"/>
      <c r="I136" s="425"/>
      <c r="J136" s="425"/>
      <c r="K136" s="605">
        <f t="shared" si="8"/>
        <v>0</v>
      </c>
      <c r="L136" s="282"/>
      <c r="M136" s="282"/>
      <c r="R136" s="494"/>
    </row>
    <row r="137" spans="1:18" ht="47.25" x14ac:dyDescent="0.2">
      <c r="A137" s="162" t="s">
        <v>432</v>
      </c>
      <c r="B137" s="162"/>
      <c r="C137" s="162"/>
      <c r="D137" s="161" t="s">
        <v>694</v>
      </c>
      <c r="E137" s="202"/>
      <c r="F137" s="330"/>
      <c r="G137" s="984">
        <f>G138</f>
        <v>1264296089.05</v>
      </c>
      <c r="H137" s="984">
        <f>H138</f>
        <v>4070620</v>
      </c>
      <c r="I137" s="984">
        <f>I138</f>
        <v>1260225469.05</v>
      </c>
      <c r="J137" s="984">
        <f>J138</f>
        <v>28244589</v>
      </c>
      <c r="K137" s="605">
        <f t="shared" si="8"/>
        <v>2556836767.0999999</v>
      </c>
      <c r="L137" s="282">
        <f t="shared" si="12"/>
        <v>0</v>
      </c>
      <c r="M137" s="282">
        <f t="shared" si="11"/>
        <v>0</v>
      </c>
      <c r="R137" s="494">
        <f>I138+H138-G138</f>
        <v>0</v>
      </c>
    </row>
    <row r="138" spans="1:18" ht="47.25" x14ac:dyDescent="0.2">
      <c r="A138" s="162" t="s">
        <v>433</v>
      </c>
      <c r="B138" s="162"/>
      <c r="C138" s="162"/>
      <c r="D138" s="161" t="s">
        <v>694</v>
      </c>
      <c r="E138" s="202"/>
      <c r="F138" s="330"/>
      <c r="G138" s="984">
        <f>SUM(G139:G188)</f>
        <v>1264296089.05</v>
      </c>
      <c r="H138" s="984">
        <f>SUM(H139:H188)</f>
        <v>4070620</v>
      </c>
      <c r="I138" s="984">
        <f>SUM(I139:I188)</f>
        <v>1260225469.05</v>
      </c>
      <c r="J138" s="984">
        <f>SUM(J139:J188)</f>
        <v>28244589</v>
      </c>
      <c r="K138" s="605">
        <f t="shared" si="8"/>
        <v>2556836767.0999999</v>
      </c>
      <c r="L138" s="282">
        <f t="shared" si="12"/>
        <v>0</v>
      </c>
      <c r="M138" s="282">
        <f t="shared" si="11"/>
        <v>0</v>
      </c>
      <c r="R138" s="494">
        <f>I139+H139-G139</f>
        <v>0</v>
      </c>
    </row>
    <row r="139" spans="1:18" s="20" customFormat="1" ht="94.5" hidden="1" x14ac:dyDescent="0.2">
      <c r="A139" s="40" t="s">
        <v>434</v>
      </c>
      <c r="B139" s="40" t="s">
        <v>18</v>
      </c>
      <c r="C139" s="40" t="s">
        <v>16</v>
      </c>
      <c r="D139" s="38" t="s">
        <v>19</v>
      </c>
      <c r="E139" s="213"/>
      <c r="F139" s="337"/>
      <c r="G139" s="425">
        <f t="shared" ref="G139:G185" si="15">H139+I139</f>
        <v>0</v>
      </c>
      <c r="H139" s="425"/>
      <c r="I139" s="425"/>
      <c r="J139" s="425"/>
      <c r="K139" s="605">
        <f t="shared" si="8"/>
        <v>0</v>
      </c>
    </row>
    <row r="140" spans="1:18" s="20" customFormat="1" ht="141.75" hidden="1" x14ac:dyDescent="0.2">
      <c r="A140" s="530" t="s">
        <v>724</v>
      </c>
      <c r="B140" s="530" t="s">
        <v>20</v>
      </c>
      <c r="C140" s="530" t="s">
        <v>16</v>
      </c>
      <c r="D140" s="531" t="s">
        <v>274</v>
      </c>
      <c r="E140" s="204" t="s">
        <v>821</v>
      </c>
      <c r="F140" s="210" t="s">
        <v>822</v>
      </c>
      <c r="G140" s="425">
        <f t="shared" si="15"/>
        <v>0</v>
      </c>
      <c r="H140" s="425"/>
      <c r="I140" s="425"/>
      <c r="J140" s="425"/>
      <c r="K140" s="605">
        <f t="shared" si="8"/>
        <v>0</v>
      </c>
      <c r="R140" s="494">
        <f>I141+H141-G141</f>
        <v>0</v>
      </c>
    </row>
    <row r="141" spans="1:18" s="20" customFormat="1" ht="63" hidden="1" x14ac:dyDescent="0.2">
      <c r="A141" s="40" t="s">
        <v>435</v>
      </c>
      <c r="B141" s="40" t="s">
        <v>23</v>
      </c>
      <c r="C141" s="40" t="s">
        <v>24</v>
      </c>
      <c r="D141" s="38" t="s">
        <v>324</v>
      </c>
      <c r="E141" s="204" t="s">
        <v>821</v>
      </c>
      <c r="F141" s="210" t="s">
        <v>822</v>
      </c>
      <c r="G141" s="425">
        <f t="shared" si="15"/>
        <v>0</v>
      </c>
      <c r="H141" s="425"/>
      <c r="I141" s="425"/>
      <c r="J141" s="425"/>
      <c r="K141" s="605">
        <f t="shared" si="8"/>
        <v>0</v>
      </c>
    </row>
    <row r="142" spans="1:18" ht="47.25" hidden="1" x14ac:dyDescent="0.2">
      <c r="A142" s="40" t="s">
        <v>436</v>
      </c>
      <c r="B142" s="40" t="s">
        <v>12</v>
      </c>
      <c r="C142" s="40" t="s">
        <v>13</v>
      </c>
      <c r="D142" s="38" t="s">
        <v>59</v>
      </c>
      <c r="E142" s="198"/>
      <c r="F142" s="208"/>
      <c r="G142" s="425">
        <f t="shared" si="15"/>
        <v>0</v>
      </c>
      <c r="H142" s="425"/>
      <c r="I142" s="425"/>
      <c r="J142" s="425"/>
      <c r="K142" s="605">
        <f t="shared" si="8"/>
        <v>0</v>
      </c>
      <c r="M142" s="282">
        <f>G142-I142-H142</f>
        <v>0</v>
      </c>
    </row>
    <row r="143" spans="1:18" ht="63" hidden="1" x14ac:dyDescent="0.2">
      <c r="A143" s="40" t="s">
        <v>437</v>
      </c>
      <c r="B143" s="40" t="s">
        <v>60</v>
      </c>
      <c r="C143" s="40" t="s">
        <v>101</v>
      </c>
      <c r="D143" s="38" t="s">
        <v>61</v>
      </c>
      <c r="E143" s="204" t="s">
        <v>821</v>
      </c>
      <c r="F143" s="210" t="s">
        <v>822</v>
      </c>
      <c r="G143" s="425">
        <f t="shared" si="15"/>
        <v>0</v>
      </c>
      <c r="H143" s="428"/>
      <c r="I143" s="428"/>
      <c r="J143" s="428"/>
      <c r="K143" s="605">
        <f t="shared" si="8"/>
        <v>0</v>
      </c>
      <c r="M143" s="282">
        <f>G143-I143-H143</f>
        <v>0</v>
      </c>
    </row>
    <row r="144" spans="1:18" ht="63" hidden="1" x14ac:dyDescent="0.2">
      <c r="A144" s="40" t="s">
        <v>444</v>
      </c>
      <c r="B144" s="40" t="s">
        <v>342</v>
      </c>
      <c r="C144" s="40" t="s">
        <v>63</v>
      </c>
      <c r="D144" s="38" t="s">
        <v>100</v>
      </c>
      <c r="E144" s="204" t="s">
        <v>821</v>
      </c>
      <c r="F144" s="210" t="s">
        <v>822</v>
      </c>
      <c r="G144" s="425">
        <f t="shared" si="15"/>
        <v>0</v>
      </c>
      <c r="H144" s="428"/>
      <c r="I144" s="428"/>
      <c r="J144" s="428"/>
      <c r="K144" s="605">
        <f t="shared" si="8"/>
        <v>0</v>
      </c>
      <c r="M144" s="282">
        <f>G144-I144-H144</f>
        <v>0</v>
      </c>
    </row>
    <row r="145" spans="1:18" ht="31.5" hidden="1" x14ac:dyDescent="0.2">
      <c r="A145" s="40" t="s">
        <v>438</v>
      </c>
      <c r="B145" s="40" t="s">
        <v>62</v>
      </c>
      <c r="C145" s="40" t="s">
        <v>217</v>
      </c>
      <c r="D145" s="38" t="s">
        <v>447</v>
      </c>
      <c r="E145" s="206"/>
      <c r="F145" s="332"/>
      <c r="G145" s="425">
        <f t="shared" si="15"/>
        <v>0</v>
      </c>
      <c r="H145" s="428"/>
      <c r="I145" s="428"/>
      <c r="J145" s="428"/>
      <c r="K145" s="605">
        <f t="shared" ref="K145:K209" si="16">SUM(G145:J145)</f>
        <v>0</v>
      </c>
      <c r="L145" s="282">
        <f>G145-H145-I145</f>
        <v>0</v>
      </c>
      <c r="M145" s="282">
        <f>G145-I145-H145</f>
        <v>0</v>
      </c>
    </row>
    <row r="146" spans="1:18" s="20" customFormat="1" ht="63" hidden="1" x14ac:dyDescent="0.2">
      <c r="A146" s="40" t="s">
        <v>445</v>
      </c>
      <c r="B146" s="40" t="s">
        <v>371</v>
      </c>
      <c r="C146" s="40" t="s">
        <v>104</v>
      </c>
      <c r="D146" s="38" t="s">
        <v>372</v>
      </c>
      <c r="E146" s="204" t="s">
        <v>821</v>
      </c>
      <c r="F146" s="210" t="s">
        <v>822</v>
      </c>
      <c r="G146" s="425">
        <f t="shared" si="15"/>
        <v>0</v>
      </c>
      <c r="H146" s="428"/>
      <c r="I146" s="428"/>
      <c r="J146" s="428"/>
      <c r="K146" s="605">
        <f t="shared" si="16"/>
        <v>0</v>
      </c>
      <c r="M146" s="68">
        <f>G146-I146-H146</f>
        <v>0</v>
      </c>
    </row>
    <row r="147" spans="1:18" s="20" customFormat="1" ht="31.5" hidden="1" x14ac:dyDescent="0.2">
      <c r="A147" s="40" t="s">
        <v>446</v>
      </c>
      <c r="B147" s="40" t="s">
        <v>108</v>
      </c>
      <c r="C147" s="40" t="s">
        <v>113</v>
      </c>
      <c r="D147" s="38" t="s">
        <v>129</v>
      </c>
      <c r="E147" s="206"/>
      <c r="F147" s="332"/>
      <c r="G147" s="425">
        <f t="shared" si="15"/>
        <v>0</v>
      </c>
      <c r="H147" s="428"/>
      <c r="I147" s="428"/>
      <c r="J147" s="428"/>
      <c r="K147" s="605">
        <f t="shared" si="16"/>
        <v>0</v>
      </c>
      <c r="M147" s="68"/>
      <c r="R147" s="494">
        <f>I148+H148-G148</f>
        <v>0</v>
      </c>
    </row>
    <row r="148" spans="1:18" ht="63" hidden="1" x14ac:dyDescent="0.2">
      <c r="A148" s="170" t="s">
        <v>439</v>
      </c>
      <c r="B148" s="170" t="s">
        <v>137</v>
      </c>
      <c r="C148" s="170" t="s">
        <v>138</v>
      </c>
      <c r="D148" s="46" t="s">
        <v>139</v>
      </c>
      <c r="E148" s="201"/>
      <c r="F148" s="209"/>
      <c r="G148" s="425">
        <f t="shared" si="15"/>
        <v>0</v>
      </c>
      <c r="H148" s="426"/>
      <c r="I148" s="426"/>
      <c r="J148" s="426"/>
      <c r="K148" s="605">
        <f t="shared" si="16"/>
        <v>0</v>
      </c>
      <c r="L148" s="282">
        <f>G148-H148-I148</f>
        <v>0</v>
      </c>
      <c r="M148" s="282">
        <f>G148-I148-H148</f>
        <v>0</v>
      </c>
      <c r="R148" s="494">
        <f>I149+H149-G149</f>
        <v>0</v>
      </c>
    </row>
    <row r="149" spans="1:18" ht="126" hidden="1" x14ac:dyDescent="0.2">
      <c r="A149" s="170" t="s">
        <v>440</v>
      </c>
      <c r="B149" s="170" t="s">
        <v>140</v>
      </c>
      <c r="C149" s="170" t="s">
        <v>141</v>
      </c>
      <c r="D149" s="46" t="s">
        <v>85</v>
      </c>
      <c r="E149" s="201"/>
      <c r="F149" s="209"/>
      <c r="G149" s="425">
        <f t="shared" si="15"/>
        <v>0</v>
      </c>
      <c r="H149" s="426"/>
      <c r="I149" s="426"/>
      <c r="J149" s="426"/>
      <c r="K149" s="605">
        <f t="shared" si="16"/>
        <v>0</v>
      </c>
      <c r="L149" s="282">
        <f>G149-H149-I149</f>
        <v>0</v>
      </c>
      <c r="M149" s="282">
        <f>G149-I149-H149</f>
        <v>0</v>
      </c>
      <c r="R149" s="494">
        <f>I150+H150-G150</f>
        <v>0</v>
      </c>
    </row>
    <row r="150" spans="1:18" ht="63" hidden="1" x14ac:dyDescent="0.2">
      <c r="A150" s="170" t="s">
        <v>441</v>
      </c>
      <c r="B150" s="170" t="s">
        <v>142</v>
      </c>
      <c r="C150" s="170" t="s">
        <v>138</v>
      </c>
      <c r="D150" s="46" t="s">
        <v>169</v>
      </c>
      <c r="E150" s="204" t="s">
        <v>821</v>
      </c>
      <c r="F150" s="210" t="s">
        <v>822</v>
      </c>
      <c r="G150" s="425">
        <f t="shared" si="15"/>
        <v>0</v>
      </c>
      <c r="H150" s="426"/>
      <c r="I150" s="426"/>
      <c r="J150" s="426"/>
      <c r="K150" s="605">
        <f t="shared" si="16"/>
        <v>0</v>
      </c>
      <c r="L150" s="282">
        <f>G150-H150-I150</f>
        <v>0</v>
      </c>
      <c r="M150" s="282">
        <f>G150-I150-H150</f>
        <v>0</v>
      </c>
      <c r="R150" s="494">
        <f>I151+H151-G151</f>
        <v>0</v>
      </c>
    </row>
    <row r="151" spans="1:18" s="20" customFormat="1" ht="63" hidden="1" x14ac:dyDescent="0.2">
      <c r="A151" s="170" t="s">
        <v>811</v>
      </c>
      <c r="B151" s="170" t="s">
        <v>143</v>
      </c>
      <c r="C151" s="172" t="s">
        <v>138</v>
      </c>
      <c r="D151" s="533" t="s">
        <v>381</v>
      </c>
      <c r="E151" s="204" t="s">
        <v>821</v>
      </c>
      <c r="F151" s="210" t="s">
        <v>822</v>
      </c>
      <c r="G151" s="425">
        <f t="shared" si="15"/>
        <v>0</v>
      </c>
      <c r="H151" s="426"/>
      <c r="I151" s="426"/>
      <c r="J151" s="426"/>
      <c r="K151" s="605">
        <f t="shared" si="16"/>
        <v>0</v>
      </c>
    </row>
    <row r="152" spans="1:18" s="20" customFormat="1" ht="63" hidden="1" x14ac:dyDescent="0.25">
      <c r="A152" s="170" t="s">
        <v>442</v>
      </c>
      <c r="B152" s="170" t="s">
        <v>262</v>
      </c>
      <c r="C152" s="172" t="s">
        <v>15</v>
      </c>
      <c r="D152" s="534" t="s">
        <v>67</v>
      </c>
      <c r="E152" s="188" t="s">
        <v>762</v>
      </c>
      <c r="F152" s="816" t="s">
        <v>920</v>
      </c>
      <c r="G152" s="425">
        <f t="shared" si="15"/>
        <v>0</v>
      </c>
      <c r="H152" s="546"/>
      <c r="I152" s="546"/>
      <c r="J152" s="546"/>
      <c r="K152" s="605">
        <f t="shared" si="16"/>
        <v>0</v>
      </c>
      <c r="R152" s="494">
        <f>I153+H153-G153</f>
        <v>0</v>
      </c>
    </row>
    <row r="153" spans="1:18" s="20" customFormat="1" ht="15.75" hidden="1" x14ac:dyDescent="0.2">
      <c r="A153" s="40" t="s">
        <v>448</v>
      </c>
      <c r="B153" s="40" t="s">
        <v>222</v>
      </c>
      <c r="C153" s="40" t="s">
        <v>132</v>
      </c>
      <c r="D153" s="38" t="s">
        <v>358</v>
      </c>
      <c r="E153" s="204"/>
      <c r="F153" s="210"/>
      <c r="G153" s="425">
        <f t="shared" si="15"/>
        <v>0</v>
      </c>
      <c r="H153" s="427"/>
      <c r="I153" s="427"/>
      <c r="J153" s="427"/>
      <c r="K153" s="605">
        <f t="shared" si="16"/>
        <v>0</v>
      </c>
      <c r="R153" s="494">
        <f>I154+H154-G154</f>
        <v>0</v>
      </c>
    </row>
    <row r="154" spans="1:18" s="20" customFormat="1" ht="15.75" hidden="1" x14ac:dyDescent="0.2">
      <c r="A154" s="40" t="s">
        <v>449</v>
      </c>
      <c r="B154" s="40" t="s">
        <v>412</v>
      </c>
      <c r="C154" s="40" t="s">
        <v>132</v>
      </c>
      <c r="D154" s="38" t="s">
        <v>413</v>
      </c>
      <c r="E154" s="204"/>
      <c r="F154" s="210"/>
      <c r="G154" s="425">
        <f t="shared" si="15"/>
        <v>0</v>
      </c>
      <c r="H154" s="427"/>
      <c r="I154" s="427"/>
      <c r="J154" s="427"/>
      <c r="K154" s="605">
        <f t="shared" si="16"/>
        <v>0</v>
      </c>
    </row>
    <row r="155" spans="1:18" s="20" customFormat="1" ht="47.25" hidden="1" x14ac:dyDescent="0.2">
      <c r="A155" s="170" t="s">
        <v>660</v>
      </c>
      <c r="B155" s="170" t="s">
        <v>585</v>
      </c>
      <c r="C155" s="170" t="s">
        <v>224</v>
      </c>
      <c r="D155" s="46" t="s">
        <v>620</v>
      </c>
      <c r="E155" s="254" t="s">
        <v>640</v>
      </c>
      <c r="F155" s="336"/>
      <c r="G155" s="425">
        <f t="shared" si="15"/>
        <v>0</v>
      </c>
      <c r="H155" s="425"/>
      <c r="I155" s="425"/>
      <c r="J155" s="425"/>
      <c r="K155" s="605">
        <f t="shared" si="16"/>
        <v>0</v>
      </c>
      <c r="R155" s="494">
        <f>I156+H156-G156</f>
        <v>0</v>
      </c>
    </row>
    <row r="156" spans="1:18" s="20" customFormat="1" ht="63" hidden="1" x14ac:dyDescent="0.2">
      <c r="A156" s="40" t="s">
        <v>443</v>
      </c>
      <c r="B156" s="40" t="s">
        <v>271</v>
      </c>
      <c r="C156" s="40" t="s">
        <v>235</v>
      </c>
      <c r="D156" s="38" t="s">
        <v>43</v>
      </c>
      <c r="E156" s="204" t="s">
        <v>764</v>
      </c>
      <c r="F156" s="210" t="s">
        <v>765</v>
      </c>
      <c r="G156" s="425">
        <f t="shared" si="15"/>
        <v>0</v>
      </c>
      <c r="H156" s="427"/>
      <c r="I156" s="427"/>
      <c r="J156" s="427"/>
      <c r="K156" s="605">
        <f t="shared" si="16"/>
        <v>0</v>
      </c>
      <c r="R156" s="494">
        <f>I157+H157-G157</f>
        <v>0</v>
      </c>
    </row>
    <row r="157" spans="1:18" s="20" customFormat="1" ht="63" hidden="1" x14ac:dyDescent="0.2">
      <c r="A157" s="170" t="s">
        <v>668</v>
      </c>
      <c r="B157" s="170" t="s">
        <v>197</v>
      </c>
      <c r="C157" s="170" t="s">
        <v>235</v>
      </c>
      <c r="D157" s="46" t="s">
        <v>669</v>
      </c>
      <c r="E157" s="203" t="s">
        <v>764</v>
      </c>
      <c r="F157" s="239" t="s">
        <v>765</v>
      </c>
      <c r="G157" s="425">
        <f t="shared" si="15"/>
        <v>0</v>
      </c>
      <c r="H157" s="429"/>
      <c r="I157" s="429"/>
      <c r="J157" s="429"/>
      <c r="K157" s="605">
        <f t="shared" si="16"/>
        <v>0</v>
      </c>
    </row>
    <row r="158" spans="1:18" s="20" customFormat="1" ht="63" hidden="1" x14ac:dyDescent="0.2">
      <c r="A158" s="170" t="s">
        <v>668</v>
      </c>
      <c r="B158" s="170" t="s">
        <v>197</v>
      </c>
      <c r="C158" s="170" t="s">
        <v>235</v>
      </c>
      <c r="D158" s="46" t="s">
        <v>669</v>
      </c>
      <c r="E158" s="204" t="s">
        <v>821</v>
      </c>
      <c r="F158" s="210" t="s">
        <v>822</v>
      </c>
      <c r="G158" s="425">
        <f t="shared" si="15"/>
        <v>0</v>
      </c>
      <c r="H158" s="429"/>
      <c r="I158" s="429"/>
      <c r="J158" s="429"/>
      <c r="K158" s="605">
        <f t="shared" si="16"/>
        <v>0</v>
      </c>
      <c r="R158" s="494">
        <f>I159+H159-G159</f>
        <v>0</v>
      </c>
    </row>
    <row r="159" spans="1:18" s="20" customFormat="1" ht="34.5" hidden="1" x14ac:dyDescent="0.25">
      <c r="A159" s="40" t="s">
        <v>594</v>
      </c>
      <c r="B159" s="40" t="s">
        <v>595</v>
      </c>
      <c r="C159" s="40" t="s">
        <v>416</v>
      </c>
      <c r="D159" s="248" t="s">
        <v>596</v>
      </c>
      <c r="E159" s="198"/>
      <c r="F159" s="208"/>
      <c r="G159" s="425">
        <f t="shared" si="15"/>
        <v>0</v>
      </c>
      <c r="H159" s="425"/>
      <c r="I159" s="425"/>
      <c r="J159" s="425"/>
      <c r="K159" s="605">
        <f t="shared" si="16"/>
        <v>0</v>
      </c>
    </row>
    <row r="160" spans="1:18" s="52" customFormat="1" ht="37.5" hidden="1" x14ac:dyDescent="0.2">
      <c r="A160" s="170" t="s">
        <v>450</v>
      </c>
      <c r="B160" s="170" t="s">
        <v>451</v>
      </c>
      <c r="C160" s="170" t="s">
        <v>416</v>
      </c>
      <c r="D160" s="46" t="s">
        <v>452</v>
      </c>
      <c r="E160" s="203"/>
      <c r="F160" s="239"/>
      <c r="G160" s="425">
        <f t="shared" si="15"/>
        <v>0</v>
      </c>
      <c r="H160" s="429"/>
      <c r="I160" s="429"/>
      <c r="J160" s="429"/>
      <c r="K160" s="605">
        <f t="shared" si="16"/>
        <v>0</v>
      </c>
    </row>
    <row r="161" spans="1:18" s="20" customFormat="1" ht="45" hidden="1" x14ac:dyDescent="0.2">
      <c r="A161" s="170" t="s">
        <v>453</v>
      </c>
      <c r="B161" s="170" t="s">
        <v>454</v>
      </c>
      <c r="C161" s="170" t="s">
        <v>416</v>
      </c>
      <c r="D161" s="46" t="s">
        <v>455</v>
      </c>
      <c r="E161" s="558" t="s">
        <v>988</v>
      </c>
      <c r="F161" s="529" t="s">
        <v>991</v>
      </c>
      <c r="G161" s="557">
        <f t="shared" si="15"/>
        <v>0</v>
      </c>
      <c r="H161" s="613"/>
      <c r="I161" s="613"/>
      <c r="J161" s="613"/>
      <c r="K161" s="605">
        <f t="shared" si="16"/>
        <v>0</v>
      </c>
      <c r="L161" s="68">
        <f>[2]дод3!J207</f>
        <v>200000</v>
      </c>
      <c r="M161" s="265">
        <f>L161-I161-I162-I163</f>
        <v>200000</v>
      </c>
    </row>
    <row r="162" spans="1:18" s="20" customFormat="1" ht="135" hidden="1" x14ac:dyDescent="0.2">
      <c r="A162" s="170" t="s">
        <v>453</v>
      </c>
      <c r="B162" s="170" t="s">
        <v>454</v>
      </c>
      <c r="C162" s="170" t="s">
        <v>416</v>
      </c>
      <c r="D162" s="46" t="s">
        <v>455</v>
      </c>
      <c r="E162" s="558" t="s">
        <v>990</v>
      </c>
      <c r="F162" s="333" t="s">
        <v>1010</v>
      </c>
      <c r="G162" s="557">
        <f t="shared" si="15"/>
        <v>0</v>
      </c>
      <c r="H162" s="613"/>
      <c r="I162" s="613"/>
      <c r="J162" s="613"/>
      <c r="K162" s="605">
        <f t="shared" si="16"/>
        <v>0</v>
      </c>
      <c r="L162" s="20" t="s">
        <v>1009</v>
      </c>
      <c r="O162" s="558" t="s">
        <v>988</v>
      </c>
      <c r="P162" s="333" t="s">
        <v>989</v>
      </c>
    </row>
    <row r="163" spans="1:18" s="20" customFormat="1" ht="120" hidden="1" x14ac:dyDescent="0.2">
      <c r="A163" s="170" t="s">
        <v>453</v>
      </c>
      <c r="B163" s="170" t="s">
        <v>454</v>
      </c>
      <c r="C163" s="170" t="s">
        <v>416</v>
      </c>
      <c r="D163" s="46" t="s">
        <v>455</v>
      </c>
      <c r="E163" s="558" t="s">
        <v>988</v>
      </c>
      <c r="F163" s="333" t="s">
        <v>989</v>
      </c>
      <c r="G163" s="557">
        <f t="shared" si="15"/>
        <v>0</v>
      </c>
      <c r="H163" s="613"/>
      <c r="I163" s="613"/>
      <c r="J163" s="613"/>
      <c r="K163" s="605">
        <f t="shared" si="16"/>
        <v>0</v>
      </c>
      <c r="L163" s="20" t="s">
        <v>1009</v>
      </c>
      <c r="O163" s="558" t="s">
        <v>990</v>
      </c>
      <c r="P163" s="333" t="s">
        <v>1010</v>
      </c>
    </row>
    <row r="164" spans="1:18" s="20" customFormat="1" ht="75" x14ac:dyDescent="0.2">
      <c r="A164" s="40" t="s">
        <v>597</v>
      </c>
      <c r="B164" s="40" t="s">
        <v>598</v>
      </c>
      <c r="C164" s="40" t="s">
        <v>416</v>
      </c>
      <c r="D164" s="38" t="s">
        <v>823</v>
      </c>
      <c r="E164" s="79" t="s">
        <v>1344</v>
      </c>
      <c r="F164" s="79" t="s">
        <v>1249</v>
      </c>
      <c r="G164" s="557">
        <f t="shared" si="15"/>
        <v>810000</v>
      </c>
      <c r="H164" s="613"/>
      <c r="I164" s="613">
        <v>810000</v>
      </c>
      <c r="J164" s="613">
        <v>810000</v>
      </c>
      <c r="K164" s="605">
        <f t="shared" si="16"/>
        <v>2430000</v>
      </c>
      <c r="L164" s="265">
        <f>[2]дод3!J210</f>
        <v>0</v>
      </c>
      <c r="M164" s="20" t="s">
        <v>1020</v>
      </c>
      <c r="R164" s="494">
        <f>I165+H165-G165</f>
        <v>0</v>
      </c>
    </row>
    <row r="165" spans="1:18" s="20" customFormat="1" ht="78.75" hidden="1" x14ac:dyDescent="0.2">
      <c r="A165" s="1328" t="s">
        <v>663</v>
      </c>
      <c r="B165" s="1328" t="s">
        <v>664</v>
      </c>
      <c r="C165" s="1328" t="s">
        <v>416</v>
      </c>
      <c r="D165" s="1330" t="s">
        <v>685</v>
      </c>
      <c r="E165" s="203" t="s">
        <v>692</v>
      </c>
      <c r="F165" s="239"/>
      <c r="G165" s="425">
        <f t="shared" si="15"/>
        <v>0</v>
      </c>
      <c r="H165" s="429"/>
      <c r="I165" s="429"/>
      <c r="J165" s="429"/>
      <c r="K165" s="605">
        <f t="shared" si="16"/>
        <v>0</v>
      </c>
      <c r="R165" s="494">
        <f>I166+H166-G166</f>
        <v>0</v>
      </c>
    </row>
    <row r="166" spans="1:18" s="20" customFormat="1" ht="47.25" hidden="1" x14ac:dyDescent="0.2">
      <c r="A166" s="1332"/>
      <c r="B166" s="1332"/>
      <c r="C166" s="1332"/>
      <c r="D166" s="1333"/>
      <c r="E166" s="255" t="s">
        <v>651</v>
      </c>
      <c r="F166" s="338"/>
      <c r="G166" s="425">
        <f t="shared" si="15"/>
        <v>0</v>
      </c>
      <c r="H166" s="429"/>
      <c r="I166" s="429"/>
      <c r="J166" s="429"/>
      <c r="K166" s="605">
        <f t="shared" si="16"/>
        <v>0</v>
      </c>
    </row>
    <row r="167" spans="1:18" s="20" customFormat="1" ht="47.25" x14ac:dyDescent="0.2">
      <c r="A167" s="40" t="s">
        <v>456</v>
      </c>
      <c r="B167" s="40" t="s">
        <v>284</v>
      </c>
      <c r="C167" s="40" t="s">
        <v>416</v>
      </c>
      <c r="D167" s="38" t="s">
        <v>419</v>
      </c>
      <c r="E167" s="191" t="s">
        <v>1345</v>
      </c>
      <c r="F167" s="333" t="s">
        <v>1251</v>
      </c>
      <c r="G167" s="557">
        <f t="shared" si="15"/>
        <v>109200</v>
      </c>
      <c r="H167" s="998"/>
      <c r="I167" s="557">
        <v>109200</v>
      </c>
      <c r="J167" s="557">
        <v>109200</v>
      </c>
      <c r="K167" s="605">
        <f t="shared" si="16"/>
        <v>327600</v>
      </c>
    </row>
    <row r="168" spans="1:18" s="20" customFormat="1" ht="78.75" hidden="1" x14ac:dyDescent="0.25">
      <c r="A168" s="40" t="s">
        <v>647</v>
      </c>
      <c r="B168" s="40" t="s">
        <v>648</v>
      </c>
      <c r="C168" s="40" t="s">
        <v>226</v>
      </c>
      <c r="D168" s="437" t="s">
        <v>649</v>
      </c>
      <c r="E168" s="204" t="s">
        <v>764</v>
      </c>
      <c r="F168" s="210" t="s">
        <v>987</v>
      </c>
      <c r="G168" s="425">
        <f t="shared" si="15"/>
        <v>0</v>
      </c>
      <c r="H168" s="438"/>
      <c r="I168" s="438"/>
      <c r="J168" s="438"/>
      <c r="K168" s="605">
        <f t="shared" si="16"/>
        <v>0</v>
      </c>
    </row>
    <row r="169" spans="1:18" s="20" customFormat="1" ht="63" x14ac:dyDescent="0.25">
      <c r="A169" s="40" t="s">
        <v>647</v>
      </c>
      <c r="B169" s="40" t="s">
        <v>648</v>
      </c>
      <c r="C169" s="40" t="s">
        <v>226</v>
      </c>
      <c r="D169" s="437" t="s">
        <v>649</v>
      </c>
      <c r="E169" s="255" t="s">
        <v>1198</v>
      </c>
      <c r="F169" s="527" t="s">
        <v>1243</v>
      </c>
      <c r="G169" s="987">
        <f>H169+I169</f>
        <v>14973107</v>
      </c>
      <c r="H169" s="295"/>
      <c r="I169" s="295">
        <v>14973107</v>
      </c>
      <c r="J169" s="295">
        <v>14973107</v>
      </c>
      <c r="K169" s="605">
        <f t="shared" si="16"/>
        <v>44919321</v>
      </c>
      <c r="M169" s="68">
        <f>G169-I169-H169</f>
        <v>0</v>
      </c>
    </row>
    <row r="170" spans="1:18" ht="63" x14ac:dyDescent="0.25">
      <c r="A170" s="40" t="s">
        <v>647</v>
      </c>
      <c r="B170" s="40" t="s">
        <v>648</v>
      </c>
      <c r="C170" s="40" t="s">
        <v>226</v>
      </c>
      <c r="D170" s="437" t="s">
        <v>649</v>
      </c>
      <c r="E170" s="905" t="s">
        <v>1262</v>
      </c>
      <c r="F170" s="527" t="s">
        <v>1280</v>
      </c>
      <c r="G170" s="987">
        <f>H170+I170</f>
        <v>3102126</v>
      </c>
      <c r="H170" s="295"/>
      <c r="I170" s="295">
        <v>3102126</v>
      </c>
      <c r="J170" s="295">
        <v>3102126</v>
      </c>
      <c r="K170" s="605">
        <f t="shared" si="16"/>
        <v>9306378</v>
      </c>
      <c r="L170" s="282">
        <f>G170-H170-I170</f>
        <v>0</v>
      </c>
      <c r="M170" s="282">
        <f>G170-I170-H170</f>
        <v>0</v>
      </c>
      <c r="R170" s="494">
        <f>I173+H173-G173</f>
        <v>0</v>
      </c>
    </row>
    <row r="171" spans="1:18" ht="63" hidden="1" x14ac:dyDescent="0.25">
      <c r="A171" s="40" t="s">
        <v>647</v>
      </c>
      <c r="B171" s="40" t="s">
        <v>648</v>
      </c>
      <c r="C171" s="40" t="s">
        <v>226</v>
      </c>
      <c r="D171" s="41" t="s">
        <v>649</v>
      </c>
      <c r="E171" s="204"/>
      <c r="F171" s="536"/>
      <c r="G171" s="929">
        <f>H171+I171</f>
        <v>0</v>
      </c>
      <c r="H171" s="930"/>
      <c r="I171" s="930"/>
      <c r="J171" s="930"/>
      <c r="K171" s="605">
        <f t="shared" si="16"/>
        <v>0</v>
      </c>
      <c r="L171" s="282"/>
      <c r="M171" s="282"/>
      <c r="R171" s="494"/>
    </row>
    <row r="172" spans="1:18" ht="63" x14ac:dyDescent="0.25">
      <c r="A172" s="40" t="s">
        <v>647</v>
      </c>
      <c r="B172" s="40" t="s">
        <v>648</v>
      </c>
      <c r="C172" s="40" t="s">
        <v>226</v>
      </c>
      <c r="D172" s="41" t="s">
        <v>649</v>
      </c>
      <c r="E172" s="204" t="s">
        <v>1261</v>
      </c>
      <c r="F172" s="536" t="s">
        <v>1251</v>
      </c>
      <c r="G172" s="557">
        <f t="shared" si="15"/>
        <v>8820156</v>
      </c>
      <c r="H172" s="613"/>
      <c r="I172" s="613">
        <v>8820156</v>
      </c>
      <c r="J172" s="613">
        <v>8820156</v>
      </c>
      <c r="K172" s="605">
        <f t="shared" si="16"/>
        <v>26460468</v>
      </c>
      <c r="L172" s="282"/>
      <c r="M172" s="282"/>
      <c r="R172" s="494"/>
    </row>
    <row r="173" spans="1:18" s="20" customFormat="1" ht="49.5" customHeight="1" x14ac:dyDescent="0.25">
      <c r="A173" s="40" t="s">
        <v>599</v>
      </c>
      <c r="B173" s="40" t="s">
        <v>600</v>
      </c>
      <c r="C173" s="40" t="s">
        <v>226</v>
      </c>
      <c r="D173" s="248" t="s">
        <v>601</v>
      </c>
      <c r="E173" s="811" t="s">
        <v>1198</v>
      </c>
      <c r="F173" s="527" t="s">
        <v>1243</v>
      </c>
      <c r="G173" s="987">
        <f t="shared" si="15"/>
        <v>800000</v>
      </c>
      <c r="H173" s="987">
        <v>800000</v>
      </c>
      <c r="I173" s="999"/>
      <c r="J173" s="999"/>
      <c r="K173" s="605">
        <f t="shared" si="16"/>
        <v>1600000</v>
      </c>
      <c r="M173" s="68">
        <f>G173-I173-H173</f>
        <v>0</v>
      </c>
      <c r="R173" s="494">
        <f>I174+H174-G174</f>
        <v>0</v>
      </c>
    </row>
    <row r="174" spans="1:18" s="825" customFormat="1" ht="75" hidden="1" x14ac:dyDescent="0.2">
      <c r="A174" s="36">
        <v>1617461</v>
      </c>
      <c r="B174" s="36">
        <v>7461</v>
      </c>
      <c r="C174" s="40" t="s">
        <v>282</v>
      </c>
      <c r="D174" s="38" t="s">
        <v>610</v>
      </c>
      <c r="E174" s="258" t="s">
        <v>776</v>
      </c>
      <c r="F174" s="38" t="s">
        <v>791</v>
      </c>
      <c r="G174" s="425">
        <f t="shared" si="15"/>
        <v>0</v>
      </c>
      <c r="H174" s="427"/>
      <c r="I174" s="427"/>
      <c r="J174" s="427"/>
      <c r="K174" s="605">
        <f t="shared" si="16"/>
        <v>0</v>
      </c>
      <c r="M174" s="826"/>
    </row>
    <row r="175" spans="1:18" s="20" customFormat="1" ht="74.45" customHeight="1" x14ac:dyDescent="0.2">
      <c r="A175" s="36">
        <v>1617462</v>
      </c>
      <c r="B175" s="36">
        <v>7462</v>
      </c>
      <c r="C175" s="40" t="s">
        <v>282</v>
      </c>
      <c r="D175" s="38" t="s">
        <v>619</v>
      </c>
      <c r="E175" s="258" t="s">
        <v>1286</v>
      </c>
      <c r="F175" s="38" t="s">
        <v>791</v>
      </c>
      <c r="G175" s="987">
        <f t="shared" si="15"/>
        <v>1226943351.8</v>
      </c>
      <c r="H175" s="999"/>
      <c r="I175" s="295">
        <v>1226943351.8</v>
      </c>
      <c r="J175" s="295"/>
      <c r="K175" s="605">
        <f t="shared" si="16"/>
        <v>2453886703.5999999</v>
      </c>
    </row>
    <row r="176" spans="1:18" s="20" customFormat="1" ht="63" hidden="1" x14ac:dyDescent="0.2">
      <c r="A176" s="36">
        <v>1617462</v>
      </c>
      <c r="B176" s="36">
        <v>7462</v>
      </c>
      <c r="C176" s="40" t="s">
        <v>282</v>
      </c>
      <c r="D176" s="38" t="s">
        <v>619</v>
      </c>
      <c r="E176" s="258" t="s">
        <v>777</v>
      </c>
      <c r="F176" s="38" t="s">
        <v>792</v>
      </c>
      <c r="G176" s="425">
        <f t="shared" si="15"/>
        <v>0</v>
      </c>
      <c r="H176" s="267"/>
      <c r="I176" s="427"/>
      <c r="J176" s="427"/>
      <c r="K176" s="605">
        <f t="shared" si="16"/>
        <v>0</v>
      </c>
    </row>
    <row r="177" spans="1:18" s="20" customFormat="1" ht="77.45" customHeight="1" x14ac:dyDescent="0.2">
      <c r="A177" s="827">
        <v>1617463</v>
      </c>
      <c r="B177" s="827">
        <v>7463</v>
      </c>
      <c r="C177" s="813" t="s">
        <v>282</v>
      </c>
      <c r="D177" s="533" t="s">
        <v>948</v>
      </c>
      <c r="E177" s="258" t="s">
        <v>1286</v>
      </c>
      <c r="F177" s="38" t="s">
        <v>791</v>
      </c>
      <c r="G177" s="987">
        <f t="shared" si="15"/>
        <v>3700620</v>
      </c>
      <c r="H177" s="999">
        <v>3270620</v>
      </c>
      <c r="I177" s="295">
        <v>430000</v>
      </c>
      <c r="J177" s="295">
        <v>430000</v>
      </c>
      <c r="K177" s="605">
        <f t="shared" si="16"/>
        <v>7831240</v>
      </c>
    </row>
    <row r="178" spans="1:18" s="20" customFormat="1" ht="141.75" x14ac:dyDescent="0.2">
      <c r="A178" s="169">
        <v>1617464</v>
      </c>
      <c r="B178" s="169">
        <v>7464</v>
      </c>
      <c r="C178" s="170" t="s">
        <v>282</v>
      </c>
      <c r="D178" s="46" t="s">
        <v>710</v>
      </c>
      <c r="E178" s="258" t="s">
        <v>776</v>
      </c>
      <c r="F178" s="38" t="s">
        <v>791</v>
      </c>
      <c r="G178" s="613">
        <f t="shared" si="15"/>
        <v>3007928.25</v>
      </c>
      <c r="H178" s="998"/>
      <c r="I178" s="613">
        <v>3007928.25</v>
      </c>
      <c r="J178" s="613"/>
      <c r="K178" s="605">
        <f t="shared" si="16"/>
        <v>6015856.5</v>
      </c>
    </row>
    <row r="179" spans="1:18" ht="60" hidden="1" x14ac:dyDescent="0.25">
      <c r="A179" s="40" t="s">
        <v>602</v>
      </c>
      <c r="B179" s="40" t="s">
        <v>603</v>
      </c>
      <c r="C179" s="40" t="s">
        <v>592</v>
      </c>
      <c r="D179" s="30" t="s">
        <v>604</v>
      </c>
      <c r="E179" s="256" t="s">
        <v>932</v>
      </c>
      <c r="F179" s="339" t="s">
        <v>773</v>
      </c>
      <c r="G179" s="425">
        <f t="shared" si="15"/>
        <v>0</v>
      </c>
      <c r="H179" s="425"/>
      <c r="I179" s="267"/>
      <c r="J179" s="267"/>
      <c r="K179" s="605">
        <f t="shared" si="16"/>
        <v>0</v>
      </c>
      <c r="L179" s="282">
        <f>G179-H179-I179</f>
        <v>0</v>
      </c>
      <c r="M179" s="282">
        <f>G179-I179-H179</f>
        <v>0</v>
      </c>
      <c r="R179" s="494">
        <f>I181+H181-G181</f>
        <v>0</v>
      </c>
    </row>
    <row r="180" spans="1:18" ht="45" hidden="1" x14ac:dyDescent="0.25">
      <c r="A180" s="40" t="s">
        <v>602</v>
      </c>
      <c r="B180" s="40" t="s">
        <v>603</v>
      </c>
      <c r="C180" s="40" t="s">
        <v>592</v>
      </c>
      <c r="D180" s="30" t="s">
        <v>604</v>
      </c>
      <c r="E180" s="256" t="s">
        <v>821</v>
      </c>
      <c r="F180" s="339" t="s">
        <v>992</v>
      </c>
      <c r="G180" s="425"/>
      <c r="H180" s="425"/>
      <c r="I180" s="267"/>
      <c r="J180" s="267"/>
      <c r="K180" s="605">
        <f t="shared" si="16"/>
        <v>0</v>
      </c>
      <c r="L180" s="282"/>
      <c r="M180" s="282"/>
      <c r="R180" s="494"/>
    </row>
    <row r="181" spans="1:18" s="20" customFormat="1" ht="15.75" hidden="1" x14ac:dyDescent="0.2">
      <c r="A181" s="40" t="s">
        <v>458</v>
      </c>
      <c r="B181" s="40" t="s">
        <v>459</v>
      </c>
      <c r="C181" s="40" t="s">
        <v>281</v>
      </c>
      <c r="D181" s="38" t="s">
        <v>245</v>
      </c>
      <c r="E181" s="198"/>
      <c r="F181" s="208"/>
      <c r="G181" s="425">
        <f t="shared" si="15"/>
        <v>0</v>
      </c>
      <c r="H181" s="425"/>
      <c r="I181" s="425"/>
      <c r="J181" s="425"/>
      <c r="K181" s="605">
        <f t="shared" si="16"/>
        <v>0</v>
      </c>
      <c r="M181" s="68">
        <f>G181-I181-H181</f>
        <v>0</v>
      </c>
    </row>
    <row r="182" spans="1:18" s="20" customFormat="1" ht="45" hidden="1" x14ac:dyDescent="0.2">
      <c r="A182" s="40" t="s">
        <v>848</v>
      </c>
      <c r="B182" s="40" t="s">
        <v>477</v>
      </c>
      <c r="C182" s="40" t="s">
        <v>226</v>
      </c>
      <c r="D182" s="474" t="s">
        <v>123</v>
      </c>
      <c r="E182" s="255" t="s">
        <v>768</v>
      </c>
      <c r="F182" s="527" t="s">
        <v>851</v>
      </c>
      <c r="G182" s="425">
        <f t="shared" si="15"/>
        <v>0</v>
      </c>
      <c r="H182" s="425"/>
      <c r="I182" s="425"/>
      <c r="J182" s="425"/>
      <c r="K182" s="605">
        <f t="shared" si="16"/>
        <v>0</v>
      </c>
      <c r="M182" s="68"/>
    </row>
    <row r="183" spans="1:18" s="20" customFormat="1" ht="47.25" x14ac:dyDescent="0.2">
      <c r="A183" s="170" t="s">
        <v>457</v>
      </c>
      <c r="B183" s="170" t="s">
        <v>301</v>
      </c>
      <c r="C183" s="170" t="s">
        <v>10</v>
      </c>
      <c r="D183" s="46" t="s">
        <v>77</v>
      </c>
      <c r="E183" s="204" t="s">
        <v>1285</v>
      </c>
      <c r="F183" s="38" t="s">
        <v>775</v>
      </c>
      <c r="G183" s="987">
        <f t="shared" si="15"/>
        <v>2029600</v>
      </c>
      <c r="H183" s="987"/>
      <c r="I183" s="987">
        <v>2029600</v>
      </c>
      <c r="J183" s="987"/>
      <c r="K183" s="605">
        <f t="shared" si="16"/>
        <v>4059200</v>
      </c>
      <c r="M183" s="68">
        <f t="shared" ref="M183:M192" si="17">G183-I183-H183</f>
        <v>0</v>
      </c>
      <c r="R183" s="494">
        <f>I184+H184-G184</f>
        <v>0</v>
      </c>
    </row>
    <row r="184" spans="1:18" ht="47.25" hidden="1" x14ac:dyDescent="0.2">
      <c r="A184" s="40" t="s">
        <v>460</v>
      </c>
      <c r="B184" s="40" t="s">
        <v>461</v>
      </c>
      <c r="C184" s="40" t="s">
        <v>29</v>
      </c>
      <c r="D184" s="38" t="s">
        <v>78</v>
      </c>
      <c r="E184" s="191" t="s">
        <v>774</v>
      </c>
      <c r="F184" s="38" t="s">
        <v>775</v>
      </c>
      <c r="G184" s="828">
        <f t="shared" si="15"/>
        <v>0</v>
      </c>
      <c r="H184" s="829"/>
      <c r="I184" s="828"/>
      <c r="J184" s="425"/>
      <c r="K184" s="605">
        <f t="shared" si="16"/>
        <v>0</v>
      </c>
      <c r="L184" s="282">
        <f t="shared" ref="L184:L190" si="18">G184-H184-I184</f>
        <v>0</v>
      </c>
      <c r="M184" s="282">
        <f t="shared" si="17"/>
        <v>0</v>
      </c>
      <c r="R184" s="494">
        <f>I185+H185-G185</f>
        <v>0</v>
      </c>
    </row>
    <row r="185" spans="1:18" ht="47.25" hidden="1" x14ac:dyDescent="0.2">
      <c r="A185" s="169">
        <v>1618313</v>
      </c>
      <c r="B185" s="169">
        <v>8313</v>
      </c>
      <c r="C185" s="170" t="s">
        <v>286</v>
      </c>
      <c r="D185" s="46" t="s">
        <v>163</v>
      </c>
      <c r="E185" s="191" t="s">
        <v>774</v>
      </c>
      <c r="F185" s="38" t="s">
        <v>775</v>
      </c>
      <c r="G185" s="425">
        <f t="shared" si="15"/>
        <v>0</v>
      </c>
      <c r="H185" s="427"/>
      <c r="I185" s="427"/>
      <c r="J185" s="427"/>
      <c r="K185" s="605">
        <f t="shared" si="16"/>
        <v>0</v>
      </c>
      <c r="L185" s="282">
        <f t="shared" si="18"/>
        <v>0</v>
      </c>
      <c r="M185" s="282">
        <f t="shared" si="17"/>
        <v>0</v>
      </c>
    </row>
    <row r="186" spans="1:18" ht="31.5" hidden="1" x14ac:dyDescent="0.2">
      <c r="A186" s="36">
        <v>1618330</v>
      </c>
      <c r="B186" s="36">
        <v>8330</v>
      </c>
      <c r="C186" s="40" t="s">
        <v>287</v>
      </c>
      <c r="D186" s="38" t="s">
        <v>462</v>
      </c>
      <c r="E186" s="49"/>
      <c r="F186" s="72"/>
      <c r="G186" s="425">
        <f>H186+I186</f>
        <v>0</v>
      </c>
      <c r="H186" s="427"/>
      <c r="I186" s="427"/>
      <c r="J186" s="427"/>
      <c r="K186" s="605">
        <f t="shared" si="16"/>
        <v>0</v>
      </c>
      <c r="L186" s="282">
        <f t="shared" si="18"/>
        <v>0</v>
      </c>
      <c r="M186" s="282">
        <f t="shared" si="17"/>
        <v>0</v>
      </c>
      <c r="R186" s="494">
        <f>I187+H187-G187</f>
        <v>0</v>
      </c>
    </row>
    <row r="187" spans="1:18" ht="31.5" hidden="1" x14ac:dyDescent="0.2">
      <c r="A187" s="40" t="s">
        <v>646</v>
      </c>
      <c r="B187" s="40" t="s">
        <v>486</v>
      </c>
      <c r="C187" s="40" t="s">
        <v>282</v>
      </c>
      <c r="D187" s="38" t="s">
        <v>487</v>
      </c>
      <c r="E187" s="49"/>
      <c r="F187" s="72"/>
      <c r="G187" s="425">
        <f>H187+I187</f>
        <v>0</v>
      </c>
      <c r="H187" s="427"/>
      <c r="I187" s="427"/>
      <c r="J187" s="427"/>
      <c r="K187" s="605">
        <f t="shared" si="16"/>
        <v>0</v>
      </c>
      <c r="L187" s="282">
        <f t="shared" si="18"/>
        <v>0</v>
      </c>
      <c r="M187" s="282">
        <f t="shared" si="17"/>
        <v>0</v>
      </c>
      <c r="R187" s="494">
        <f>I192+H192-G192</f>
        <v>0</v>
      </c>
    </row>
    <row r="188" spans="1:18" ht="126" hidden="1" x14ac:dyDescent="0.2">
      <c r="A188" s="40" t="s">
        <v>892</v>
      </c>
      <c r="B188" s="40" t="s">
        <v>506</v>
      </c>
      <c r="C188" s="40" t="s">
        <v>11</v>
      </c>
      <c r="D188" s="38" t="s">
        <v>671</v>
      </c>
      <c r="E188" s="258" t="s">
        <v>776</v>
      </c>
      <c r="F188" s="38" t="s">
        <v>791</v>
      </c>
      <c r="G188" s="557">
        <f>H188+I188</f>
        <v>0</v>
      </c>
      <c r="H188" s="427"/>
      <c r="I188" s="613"/>
      <c r="J188" s="427"/>
      <c r="K188" s="605">
        <f t="shared" si="16"/>
        <v>0</v>
      </c>
      <c r="L188" s="282">
        <f t="shared" si="18"/>
        <v>0</v>
      </c>
      <c r="M188" s="282">
        <f>G188-I188-H188</f>
        <v>0</v>
      </c>
      <c r="R188" s="494">
        <f>I189+H189-G189</f>
        <v>0</v>
      </c>
    </row>
    <row r="189" spans="1:18" ht="63" x14ac:dyDescent="0.2">
      <c r="A189" s="162" t="s">
        <v>463</v>
      </c>
      <c r="B189" s="162"/>
      <c r="C189" s="162"/>
      <c r="D189" s="161" t="s">
        <v>46</v>
      </c>
      <c r="E189" s="192"/>
      <c r="F189" s="327"/>
      <c r="G189" s="984">
        <f>G190</f>
        <v>1300000</v>
      </c>
      <c r="H189" s="984">
        <f>H190</f>
        <v>1300000</v>
      </c>
      <c r="I189" s="984">
        <f>I190</f>
        <v>0</v>
      </c>
      <c r="J189" s="984">
        <f>J190</f>
        <v>0</v>
      </c>
      <c r="K189" s="605">
        <f t="shared" si="16"/>
        <v>2600000</v>
      </c>
      <c r="L189" s="282">
        <f t="shared" si="18"/>
        <v>0</v>
      </c>
      <c r="M189" s="282">
        <f>G189-I189-H189</f>
        <v>0</v>
      </c>
      <c r="R189" s="494">
        <f>I190+H190-G190</f>
        <v>0</v>
      </c>
    </row>
    <row r="190" spans="1:18" ht="63" x14ac:dyDescent="0.2">
      <c r="A190" s="162" t="s">
        <v>464</v>
      </c>
      <c r="B190" s="162"/>
      <c r="C190" s="162"/>
      <c r="D190" s="161" t="s">
        <v>46</v>
      </c>
      <c r="E190" s="192"/>
      <c r="F190" s="327"/>
      <c r="G190" s="984">
        <f>SUM(G191:G194)</f>
        <v>1300000</v>
      </c>
      <c r="H190" s="984">
        <f>SUM(H191:H194)</f>
        <v>1300000</v>
      </c>
      <c r="I190" s="984">
        <f>SUM(I191:I193)</f>
        <v>0</v>
      </c>
      <c r="J190" s="984">
        <f>SUM(J191:J193)</f>
        <v>0</v>
      </c>
      <c r="K190" s="605">
        <f t="shared" si="16"/>
        <v>2600000</v>
      </c>
      <c r="L190" s="282">
        <f t="shared" si="18"/>
        <v>0</v>
      </c>
      <c r="M190" s="282">
        <f>G190-I190-H190</f>
        <v>0</v>
      </c>
      <c r="R190" s="494">
        <f>I191+H191-G191</f>
        <v>0</v>
      </c>
    </row>
    <row r="191" spans="1:18" s="20" customFormat="1" ht="63" x14ac:dyDescent="0.2">
      <c r="A191" s="155" t="s">
        <v>605</v>
      </c>
      <c r="B191" s="155" t="s">
        <v>11</v>
      </c>
      <c r="C191" s="155" t="s">
        <v>14</v>
      </c>
      <c r="D191" s="424" t="s">
        <v>307</v>
      </c>
      <c r="E191" s="191" t="s">
        <v>778</v>
      </c>
      <c r="F191" s="38" t="s">
        <v>793</v>
      </c>
      <c r="G191" s="987">
        <f>+H191+I191</f>
        <v>1300000</v>
      </c>
      <c r="H191" s="987">
        <v>1300000</v>
      </c>
      <c r="I191" s="987"/>
      <c r="J191" s="987"/>
      <c r="K191" s="605">
        <f t="shared" si="16"/>
        <v>2600000</v>
      </c>
      <c r="M191" s="68">
        <f>G191-I191-H191</f>
        <v>0</v>
      </c>
      <c r="R191" s="494">
        <f>I201+H201-G201</f>
        <v>0</v>
      </c>
    </row>
    <row r="192" spans="1:18" ht="78.75" hidden="1" x14ac:dyDescent="0.2">
      <c r="A192" s="170" t="s">
        <v>465</v>
      </c>
      <c r="B192" s="170" t="s">
        <v>466</v>
      </c>
      <c r="C192" s="170" t="s">
        <v>136</v>
      </c>
      <c r="D192" s="46" t="s">
        <v>633</v>
      </c>
      <c r="E192" s="46" t="s">
        <v>637</v>
      </c>
      <c r="F192" s="334"/>
      <c r="G192" s="425">
        <f>H192+I192</f>
        <v>0</v>
      </c>
      <c r="H192" s="426"/>
      <c r="I192" s="426"/>
      <c r="J192" s="426"/>
      <c r="K192" s="605">
        <f t="shared" si="16"/>
        <v>0</v>
      </c>
      <c r="L192" s="282">
        <f>G192-H192-I192</f>
        <v>0</v>
      </c>
      <c r="M192" s="282">
        <f t="shared" si="17"/>
        <v>0</v>
      </c>
      <c r="R192" s="494">
        <f>I193+H193-G193</f>
        <v>0</v>
      </c>
    </row>
    <row r="193" spans="1:18" s="20" customFormat="1" ht="47.25" hidden="1" x14ac:dyDescent="0.2">
      <c r="A193" s="170" t="s">
        <v>622</v>
      </c>
      <c r="B193" s="170" t="s">
        <v>623</v>
      </c>
      <c r="C193" s="170" t="s">
        <v>9</v>
      </c>
      <c r="D193" s="46" t="s">
        <v>295</v>
      </c>
      <c r="E193" s="254" t="s">
        <v>641</v>
      </c>
      <c r="F193" s="336"/>
      <c r="G193" s="425">
        <f>H193+I193</f>
        <v>0</v>
      </c>
      <c r="H193" s="426"/>
      <c r="I193" s="426"/>
      <c r="J193" s="426"/>
      <c r="K193" s="605">
        <f t="shared" si="16"/>
        <v>0</v>
      </c>
    </row>
    <row r="194" spans="1:18" s="20" customFormat="1" ht="45" hidden="1" x14ac:dyDescent="0.2">
      <c r="A194" s="170" t="s">
        <v>850</v>
      </c>
      <c r="B194" s="170" t="s">
        <v>477</v>
      </c>
      <c r="C194" s="170" t="s">
        <v>226</v>
      </c>
      <c r="D194" s="474" t="s">
        <v>123</v>
      </c>
      <c r="E194" s="255" t="s">
        <v>768</v>
      </c>
      <c r="F194" s="527" t="s">
        <v>851</v>
      </c>
      <c r="G194" s="425"/>
      <c r="H194" s="426"/>
      <c r="I194" s="426"/>
      <c r="J194" s="426"/>
      <c r="K194" s="605">
        <f t="shared" si="16"/>
        <v>0</v>
      </c>
      <c r="R194" s="494">
        <f>I195+H195-G195</f>
        <v>0</v>
      </c>
    </row>
    <row r="195" spans="1:18" s="20" customFormat="1" ht="63" x14ac:dyDescent="0.2">
      <c r="A195" s="162" t="s">
        <v>473</v>
      </c>
      <c r="B195" s="162"/>
      <c r="C195" s="162"/>
      <c r="D195" s="161" t="s">
        <v>695</v>
      </c>
      <c r="E195" s="192"/>
      <c r="F195" s="327"/>
      <c r="G195" s="984">
        <f>G196</f>
        <v>5482300</v>
      </c>
      <c r="H195" s="984">
        <f>H196</f>
        <v>4982300</v>
      </c>
      <c r="I195" s="984">
        <f>I196</f>
        <v>500000</v>
      </c>
      <c r="J195" s="984">
        <f>J196</f>
        <v>0</v>
      </c>
      <c r="K195" s="605">
        <f t="shared" si="16"/>
        <v>10964600</v>
      </c>
      <c r="M195" s="68">
        <f>G195-I195-H195</f>
        <v>0</v>
      </c>
      <c r="R195" s="494">
        <f>I196+H196-G196</f>
        <v>0</v>
      </c>
    </row>
    <row r="196" spans="1:18" ht="63" x14ac:dyDescent="0.2">
      <c r="A196" s="162" t="s">
        <v>474</v>
      </c>
      <c r="B196" s="162"/>
      <c r="C196" s="162"/>
      <c r="D196" s="161" t="s">
        <v>695</v>
      </c>
      <c r="E196" s="192"/>
      <c r="F196" s="327"/>
      <c r="G196" s="984">
        <f>SUM(G197:G205)</f>
        <v>5482300</v>
      </c>
      <c r="H196" s="984">
        <f>SUM(H197:H205)</f>
        <v>4982300</v>
      </c>
      <c r="I196" s="984">
        <f>SUM(I197:I205)</f>
        <v>500000</v>
      </c>
      <c r="J196" s="984">
        <f>SUM(J197:J205)</f>
        <v>0</v>
      </c>
      <c r="K196" s="605">
        <f t="shared" si="16"/>
        <v>10964600</v>
      </c>
      <c r="L196" s="282">
        <f>G196-H196-I196</f>
        <v>0</v>
      </c>
      <c r="M196" s="282">
        <f>G196-I196-H196</f>
        <v>0</v>
      </c>
      <c r="R196" s="494">
        <f>I198+H198-G198</f>
        <v>0</v>
      </c>
    </row>
    <row r="197" spans="1:18" s="20" customFormat="1" ht="45" x14ac:dyDescent="0.2">
      <c r="A197" s="40" t="s">
        <v>1319</v>
      </c>
      <c r="B197" s="40" t="s">
        <v>623</v>
      </c>
      <c r="C197" s="40" t="s">
        <v>9</v>
      </c>
      <c r="D197" s="38" t="s">
        <v>295</v>
      </c>
      <c r="E197" s="257" t="s">
        <v>1198</v>
      </c>
      <c r="F197" s="527" t="s">
        <v>1243</v>
      </c>
      <c r="G197" s="295">
        <f>H197+I197</f>
        <v>280000</v>
      </c>
      <c r="H197" s="295">
        <v>280000</v>
      </c>
      <c r="I197" s="295"/>
      <c r="J197" s="295"/>
      <c r="K197" s="605">
        <f t="shared" si="16"/>
        <v>560000</v>
      </c>
      <c r="M197" s="68"/>
      <c r="R197" s="494"/>
    </row>
    <row r="198" spans="1:18" s="20" customFormat="1" ht="45" x14ac:dyDescent="0.2">
      <c r="A198" s="40" t="s">
        <v>698</v>
      </c>
      <c r="B198" s="40" t="s">
        <v>468</v>
      </c>
      <c r="C198" s="40" t="s">
        <v>283</v>
      </c>
      <c r="D198" s="38" t="s">
        <v>469</v>
      </c>
      <c r="E198" s="257" t="s">
        <v>1200</v>
      </c>
      <c r="F198" s="527" t="s">
        <v>1245</v>
      </c>
      <c r="G198" s="295">
        <f>+H198+I198</f>
        <v>790000</v>
      </c>
      <c r="H198" s="295">
        <v>790000</v>
      </c>
      <c r="I198" s="295"/>
      <c r="J198" s="295"/>
      <c r="K198" s="605">
        <f t="shared" si="16"/>
        <v>1580000</v>
      </c>
      <c r="M198" s="68">
        <f>G198-I198-H198</f>
        <v>0</v>
      </c>
      <c r="R198" s="494">
        <f>I199+H199-G199</f>
        <v>0</v>
      </c>
    </row>
    <row r="199" spans="1:18" s="20" customFormat="1" ht="31.5" hidden="1" x14ac:dyDescent="0.2">
      <c r="A199" s="40" t="s">
        <v>699</v>
      </c>
      <c r="B199" s="40" t="s">
        <v>471</v>
      </c>
      <c r="C199" s="40" t="s">
        <v>283</v>
      </c>
      <c r="D199" s="38" t="s">
        <v>472</v>
      </c>
      <c r="E199" s="204"/>
      <c r="F199" s="210"/>
      <c r="G199" s="427">
        <f>H199+I199</f>
        <v>0</v>
      </c>
      <c r="H199" s="427"/>
      <c r="I199" s="427"/>
      <c r="J199" s="427"/>
      <c r="K199" s="605">
        <f t="shared" si="16"/>
        <v>0</v>
      </c>
    </row>
    <row r="200" spans="1:18" s="20" customFormat="1" ht="47.25" hidden="1" x14ac:dyDescent="0.25">
      <c r="A200" s="40" t="s">
        <v>606</v>
      </c>
      <c r="B200" s="40" t="s">
        <v>607</v>
      </c>
      <c r="C200" s="40" t="s">
        <v>416</v>
      </c>
      <c r="D200" s="38" t="s">
        <v>608</v>
      </c>
      <c r="E200" s="256" t="s">
        <v>768</v>
      </c>
      <c r="F200" s="527" t="s">
        <v>788</v>
      </c>
      <c r="G200" s="427">
        <f>H200+I200</f>
        <v>0</v>
      </c>
      <c r="H200" s="427"/>
      <c r="I200" s="268"/>
      <c r="J200" s="268"/>
      <c r="K200" s="605">
        <f t="shared" si="16"/>
        <v>0</v>
      </c>
    </row>
    <row r="201" spans="1:18" ht="45" hidden="1" x14ac:dyDescent="0.2">
      <c r="A201" s="40" t="s">
        <v>650</v>
      </c>
      <c r="B201" s="40" t="s">
        <v>600</v>
      </c>
      <c r="C201" s="40" t="s">
        <v>226</v>
      </c>
      <c r="D201" s="38" t="s">
        <v>601</v>
      </c>
      <c r="E201" s="257" t="s">
        <v>940</v>
      </c>
      <c r="F201" s="527" t="s">
        <v>943</v>
      </c>
      <c r="G201" s="427">
        <f>+H201+I201</f>
        <v>0</v>
      </c>
      <c r="H201" s="427"/>
      <c r="I201" s="427"/>
      <c r="J201" s="427"/>
      <c r="K201" s="605">
        <f t="shared" si="16"/>
        <v>0</v>
      </c>
      <c r="L201" s="282">
        <f>G201-H201-I201</f>
        <v>0</v>
      </c>
      <c r="M201" s="282">
        <f>G201-I201-H201</f>
        <v>0</v>
      </c>
      <c r="R201" s="494" t="e">
        <f>#REF!+#REF!-#REF!</f>
        <v>#REF!</v>
      </c>
    </row>
    <row r="202" spans="1:18" ht="45" x14ac:dyDescent="0.2">
      <c r="A202" s="40" t="s">
        <v>650</v>
      </c>
      <c r="B202" s="40" t="s">
        <v>600</v>
      </c>
      <c r="C202" s="40" t="s">
        <v>226</v>
      </c>
      <c r="D202" s="38" t="s">
        <v>601</v>
      </c>
      <c r="E202" s="257" t="s">
        <v>1198</v>
      </c>
      <c r="F202" s="527" t="s">
        <v>1243</v>
      </c>
      <c r="G202" s="295">
        <f>+H202+I202</f>
        <v>736500</v>
      </c>
      <c r="H202" s="295">
        <v>736500</v>
      </c>
      <c r="I202" s="295"/>
      <c r="J202" s="295"/>
      <c r="K202" s="605">
        <f t="shared" si="16"/>
        <v>1473000</v>
      </c>
      <c r="M202" s="282">
        <f t="shared" ref="M202:M211" si="19">G202-I202-H202</f>
        <v>0</v>
      </c>
      <c r="R202" s="494">
        <f>I203+H203-G203</f>
        <v>0</v>
      </c>
    </row>
    <row r="203" spans="1:18" ht="45" x14ac:dyDescent="0.2">
      <c r="A203" s="40" t="s">
        <v>475</v>
      </c>
      <c r="B203" s="40" t="s">
        <v>122</v>
      </c>
      <c r="C203" s="40" t="s">
        <v>289</v>
      </c>
      <c r="D203" s="38" t="s">
        <v>191</v>
      </c>
      <c r="E203" s="257" t="s">
        <v>1198</v>
      </c>
      <c r="F203" s="527" t="s">
        <v>1243</v>
      </c>
      <c r="G203" s="295">
        <f>+H203+I203</f>
        <v>910000</v>
      </c>
      <c r="H203" s="295">
        <v>910000</v>
      </c>
      <c r="I203" s="295"/>
      <c r="J203" s="295"/>
      <c r="K203" s="605">
        <f t="shared" si="16"/>
        <v>1820000</v>
      </c>
      <c r="M203" s="282">
        <f t="shared" si="19"/>
        <v>0</v>
      </c>
      <c r="R203" s="494">
        <f>I204+H204-G204</f>
        <v>0</v>
      </c>
    </row>
    <row r="204" spans="1:18" ht="45" x14ac:dyDescent="0.2">
      <c r="A204" s="40" t="s">
        <v>476</v>
      </c>
      <c r="B204" s="40" t="s">
        <v>477</v>
      </c>
      <c r="C204" s="40" t="s">
        <v>226</v>
      </c>
      <c r="D204" s="38" t="s">
        <v>123</v>
      </c>
      <c r="E204" s="257" t="s">
        <v>1198</v>
      </c>
      <c r="F204" s="527" t="s">
        <v>1243</v>
      </c>
      <c r="G204" s="295">
        <f>+H204+I204</f>
        <v>265800</v>
      </c>
      <c r="H204" s="987">
        <v>265800</v>
      </c>
      <c r="I204" s="987"/>
      <c r="J204" s="987"/>
      <c r="K204" s="605">
        <f t="shared" si="16"/>
        <v>531600</v>
      </c>
      <c r="M204" s="282">
        <f t="shared" si="19"/>
        <v>0</v>
      </c>
      <c r="R204" s="494">
        <f>I205+H205-G205</f>
        <v>0</v>
      </c>
    </row>
    <row r="205" spans="1:18" s="20" customFormat="1" ht="45" x14ac:dyDescent="0.2">
      <c r="A205" s="40" t="s">
        <v>700</v>
      </c>
      <c r="B205" s="40" t="s">
        <v>642</v>
      </c>
      <c r="C205" s="40" t="s">
        <v>58</v>
      </c>
      <c r="D205" s="38" t="s">
        <v>429</v>
      </c>
      <c r="E205" s="257" t="s">
        <v>1200</v>
      </c>
      <c r="F205" s="527" t="s">
        <v>1245</v>
      </c>
      <c r="G205" s="295">
        <f>+H205+I205</f>
        <v>2500000</v>
      </c>
      <c r="H205" s="295">
        <v>2000000</v>
      </c>
      <c r="I205" s="295">
        <v>500000</v>
      </c>
      <c r="J205" s="295"/>
      <c r="K205" s="605">
        <f t="shared" si="16"/>
        <v>5000000</v>
      </c>
      <c r="M205" s="68">
        <f t="shared" si="19"/>
        <v>0</v>
      </c>
    </row>
    <row r="206" spans="1:18" s="20" customFormat="1" ht="47.25" x14ac:dyDescent="0.2">
      <c r="A206" s="162" t="s">
        <v>478</v>
      </c>
      <c r="B206" s="162"/>
      <c r="C206" s="162"/>
      <c r="D206" s="161" t="s">
        <v>256</v>
      </c>
      <c r="E206" s="192"/>
      <c r="F206" s="327"/>
      <c r="G206" s="984">
        <f>G207</f>
        <v>13529560</v>
      </c>
      <c r="H206" s="984">
        <f>H207</f>
        <v>0</v>
      </c>
      <c r="I206" s="984">
        <f>I207</f>
        <v>13529560</v>
      </c>
      <c r="J206" s="984">
        <f>J207</f>
        <v>0</v>
      </c>
      <c r="K206" s="605">
        <f t="shared" si="16"/>
        <v>27059120</v>
      </c>
      <c r="M206" s="68">
        <f t="shared" si="19"/>
        <v>0</v>
      </c>
    </row>
    <row r="207" spans="1:18" s="20" customFormat="1" ht="47.25" x14ac:dyDescent="0.2">
      <c r="A207" s="162" t="s">
        <v>479</v>
      </c>
      <c r="B207" s="164"/>
      <c r="C207" s="164"/>
      <c r="D207" s="161" t="s">
        <v>256</v>
      </c>
      <c r="E207" s="192"/>
      <c r="F207" s="327"/>
      <c r="G207" s="984">
        <f>SUM(G208:G215)</f>
        <v>13529560</v>
      </c>
      <c r="H207" s="984">
        <f>SUM(H208:H215)</f>
        <v>0</v>
      </c>
      <c r="I207" s="984">
        <f>SUM(I208:I215)</f>
        <v>13529560</v>
      </c>
      <c r="J207" s="984">
        <f>SUM(J208:J215)</f>
        <v>0</v>
      </c>
      <c r="K207" s="605">
        <f t="shared" si="16"/>
        <v>27059120</v>
      </c>
      <c r="M207" s="68"/>
      <c r="R207" s="494">
        <f>I209+H209-G209</f>
        <v>0</v>
      </c>
    </row>
    <row r="208" spans="1:18" ht="47.25" x14ac:dyDescent="0.2">
      <c r="A208" s="40" t="s">
        <v>953</v>
      </c>
      <c r="B208" s="40" t="s">
        <v>954</v>
      </c>
      <c r="C208" s="40" t="s">
        <v>226</v>
      </c>
      <c r="D208" s="465" t="s">
        <v>955</v>
      </c>
      <c r="E208" s="448" t="s">
        <v>1354</v>
      </c>
      <c r="F208" s="1004" t="s">
        <v>979</v>
      </c>
      <c r="G208" s="1000">
        <f>H208+I208</f>
        <v>2300000</v>
      </c>
      <c r="H208" s="1000"/>
      <c r="I208" s="1000">
        <v>2300000</v>
      </c>
      <c r="J208" s="613"/>
      <c r="K208" s="605">
        <f t="shared" si="16"/>
        <v>4600000</v>
      </c>
      <c r="L208" s="282"/>
      <c r="M208" s="282"/>
      <c r="R208" s="494"/>
    </row>
    <row r="209" spans="1:18" ht="47.25" hidden="1" x14ac:dyDescent="0.2">
      <c r="A209" s="40" t="s">
        <v>480</v>
      </c>
      <c r="B209" s="40" t="s">
        <v>301</v>
      </c>
      <c r="C209" s="40" t="s">
        <v>10</v>
      </c>
      <c r="D209" s="35" t="s">
        <v>302</v>
      </c>
      <c r="E209" s="188" t="s">
        <v>774</v>
      </c>
      <c r="F209" s="816" t="s">
        <v>775</v>
      </c>
      <c r="G209" s="546">
        <f>H209+I209</f>
        <v>0</v>
      </c>
      <c r="H209" s="546"/>
      <c r="I209" s="546"/>
      <c r="J209" s="427"/>
      <c r="K209" s="605">
        <f t="shared" si="16"/>
        <v>0</v>
      </c>
      <c r="L209" s="282">
        <f>G209-H209-I209</f>
        <v>0</v>
      </c>
      <c r="M209" s="282">
        <f t="shared" si="19"/>
        <v>0</v>
      </c>
      <c r="R209" s="494">
        <f>I210+H210-G210</f>
        <v>0</v>
      </c>
    </row>
    <row r="210" spans="1:18" ht="47.25" hidden="1" x14ac:dyDescent="0.2">
      <c r="A210" s="170" t="s">
        <v>481</v>
      </c>
      <c r="B210" s="170" t="s">
        <v>461</v>
      </c>
      <c r="C210" s="170" t="s">
        <v>29</v>
      </c>
      <c r="D210" s="46" t="s">
        <v>78</v>
      </c>
      <c r="E210" s="188" t="s">
        <v>774</v>
      </c>
      <c r="F210" s="816" t="s">
        <v>775</v>
      </c>
      <c r="G210" s="546">
        <f>H210+I210</f>
        <v>0</v>
      </c>
      <c r="H210" s="427"/>
      <c r="I210" s="427"/>
      <c r="J210" s="427"/>
      <c r="K210" s="605">
        <f t="shared" ref="K210:K274" si="20">SUM(G210:J210)</f>
        <v>0</v>
      </c>
      <c r="L210" s="282">
        <f>G210-H210-I210</f>
        <v>0</v>
      </c>
      <c r="M210" s="282">
        <f t="shared" si="19"/>
        <v>0</v>
      </c>
      <c r="R210" s="494">
        <f>I211+H211-G211</f>
        <v>0</v>
      </c>
    </row>
    <row r="211" spans="1:18" ht="63" hidden="1" x14ac:dyDescent="0.2">
      <c r="A211" s="40" t="s">
        <v>482</v>
      </c>
      <c r="B211" s="40" t="s">
        <v>483</v>
      </c>
      <c r="C211" s="40" t="s">
        <v>286</v>
      </c>
      <c r="D211" s="38" t="s">
        <v>163</v>
      </c>
      <c r="E211" s="204" t="s">
        <v>774</v>
      </c>
      <c r="F211" s="239" t="s">
        <v>775</v>
      </c>
      <c r="G211" s="427">
        <f>+H211+I211</f>
        <v>0</v>
      </c>
      <c r="H211" s="427"/>
      <c r="I211" s="427"/>
      <c r="J211" s="427"/>
      <c r="K211" s="605">
        <f t="shared" si="20"/>
        <v>0</v>
      </c>
      <c r="L211" s="282">
        <f>G211-H211-I211</f>
        <v>0</v>
      </c>
      <c r="M211" s="282">
        <f t="shared" si="19"/>
        <v>0</v>
      </c>
      <c r="R211" s="494">
        <f>I213+H213-G213</f>
        <v>0</v>
      </c>
    </row>
    <row r="212" spans="1:18" ht="47.25" x14ac:dyDescent="0.2">
      <c r="A212" s="40" t="s">
        <v>949</v>
      </c>
      <c r="B212" s="40" t="s">
        <v>950</v>
      </c>
      <c r="C212" s="40" t="s">
        <v>952</v>
      </c>
      <c r="D212" s="465" t="s">
        <v>951</v>
      </c>
      <c r="E212" s="204" t="s">
        <v>1285</v>
      </c>
      <c r="F212" s="210" t="s">
        <v>775</v>
      </c>
      <c r="G212" s="295">
        <f>+H212+I212</f>
        <v>550000</v>
      </c>
      <c r="H212" s="295"/>
      <c r="I212" s="295">
        <v>550000</v>
      </c>
      <c r="J212" s="295"/>
      <c r="K212" s="605">
        <f t="shared" si="20"/>
        <v>1100000</v>
      </c>
      <c r="L212" s="282"/>
      <c r="M212" s="282"/>
      <c r="R212" s="494"/>
    </row>
    <row r="213" spans="1:18" s="20" customFormat="1" ht="47.25" x14ac:dyDescent="0.2">
      <c r="A213" s="40" t="s">
        <v>617</v>
      </c>
      <c r="B213" s="40" t="s">
        <v>618</v>
      </c>
      <c r="C213" s="40" t="s">
        <v>287</v>
      </c>
      <c r="D213" s="38" t="s">
        <v>462</v>
      </c>
      <c r="E213" s="204" t="s">
        <v>1285</v>
      </c>
      <c r="F213" s="210" t="s">
        <v>775</v>
      </c>
      <c r="G213" s="295">
        <f>+H213+I213</f>
        <v>600000</v>
      </c>
      <c r="H213" s="295"/>
      <c r="I213" s="295">
        <v>600000</v>
      </c>
      <c r="J213" s="295"/>
      <c r="K213" s="605">
        <f t="shared" si="20"/>
        <v>1200000</v>
      </c>
      <c r="M213" s="68"/>
    </row>
    <row r="214" spans="1:18" s="20" customFormat="1" ht="47.25" x14ac:dyDescent="0.2">
      <c r="A214" s="40" t="s">
        <v>707</v>
      </c>
      <c r="B214" s="40" t="s">
        <v>708</v>
      </c>
      <c r="C214" s="40" t="s">
        <v>11</v>
      </c>
      <c r="D214" s="38" t="s">
        <v>693</v>
      </c>
      <c r="E214" s="204" t="s">
        <v>1285</v>
      </c>
      <c r="F214" s="333" t="s">
        <v>775</v>
      </c>
      <c r="G214" s="295">
        <f>+H214+I214</f>
        <v>10079560</v>
      </c>
      <c r="H214" s="295"/>
      <c r="I214" s="295">
        <v>10079560</v>
      </c>
      <c r="J214" s="295"/>
      <c r="K214" s="605">
        <f t="shared" si="20"/>
        <v>20159120</v>
      </c>
      <c r="L214" s="68">
        <f t="shared" ref="L214:L223" si="21">G214-H214-I214</f>
        <v>0</v>
      </c>
      <c r="M214" s="68">
        <f t="shared" ref="M214:M223" si="22">G214-I214-H214</f>
        <v>0</v>
      </c>
    </row>
    <row r="215" spans="1:18" s="20" customFormat="1" ht="63" hidden="1" x14ac:dyDescent="0.2">
      <c r="A215" s="40" t="s">
        <v>1016</v>
      </c>
      <c r="B215" s="40" t="s">
        <v>304</v>
      </c>
      <c r="C215" s="154" t="s">
        <v>11</v>
      </c>
      <c r="D215" s="30" t="s">
        <v>305</v>
      </c>
      <c r="E215" s="191" t="s">
        <v>774</v>
      </c>
      <c r="F215" s="333" t="s">
        <v>775</v>
      </c>
      <c r="G215" s="427">
        <f>+H215+I215</f>
        <v>0</v>
      </c>
      <c r="H215" s="427"/>
      <c r="I215" s="427"/>
      <c r="J215" s="427"/>
      <c r="K215" s="605">
        <f t="shared" si="20"/>
        <v>0</v>
      </c>
      <c r="L215" s="68"/>
      <c r="M215" s="68"/>
    </row>
    <row r="216" spans="1:18" ht="63" x14ac:dyDescent="0.2">
      <c r="A216" s="162" t="s">
        <v>227</v>
      </c>
      <c r="B216" s="162"/>
      <c r="C216" s="162"/>
      <c r="D216" s="161" t="s">
        <v>859</v>
      </c>
      <c r="E216" s="192"/>
      <c r="F216" s="327"/>
      <c r="G216" s="984">
        <f>H216+I216</f>
        <v>961000</v>
      </c>
      <c r="H216" s="984">
        <f>H218+H219+H220</f>
        <v>961000</v>
      </c>
      <c r="I216" s="984">
        <f>I218+I219</f>
        <v>0</v>
      </c>
      <c r="J216" s="984"/>
      <c r="K216" s="605">
        <f t="shared" si="20"/>
        <v>1922000</v>
      </c>
      <c r="L216" s="282">
        <f t="shared" si="21"/>
        <v>0</v>
      </c>
      <c r="M216" s="282">
        <f t="shared" si="22"/>
        <v>0</v>
      </c>
      <c r="R216" s="494">
        <f t="shared" ref="R216:R223" si="23">I217+H217-G217</f>
        <v>0</v>
      </c>
    </row>
    <row r="217" spans="1:18" ht="63" x14ac:dyDescent="0.2">
      <c r="A217" s="162" t="s">
        <v>228</v>
      </c>
      <c r="B217" s="162"/>
      <c r="C217" s="162"/>
      <c r="D217" s="161" t="s">
        <v>859</v>
      </c>
      <c r="E217" s="192"/>
      <c r="F217" s="327"/>
      <c r="G217" s="984">
        <f>G218+G219</f>
        <v>761000</v>
      </c>
      <c r="H217" s="984">
        <f>H218+H219</f>
        <v>761000</v>
      </c>
      <c r="I217" s="984">
        <f>I218+I219</f>
        <v>0</v>
      </c>
      <c r="J217" s="984">
        <f>J218+J219</f>
        <v>0</v>
      </c>
      <c r="K217" s="605">
        <f t="shared" si="20"/>
        <v>1522000</v>
      </c>
      <c r="L217" s="282"/>
      <c r="M217" s="282"/>
      <c r="R217" s="494">
        <f t="shared" si="23"/>
        <v>0</v>
      </c>
    </row>
    <row r="218" spans="1:18" ht="69" customHeight="1" x14ac:dyDescent="0.2">
      <c r="A218" s="40" t="s">
        <v>484</v>
      </c>
      <c r="B218" s="40" t="s">
        <v>485</v>
      </c>
      <c r="C218" s="40" t="s">
        <v>281</v>
      </c>
      <c r="D218" s="38" t="s">
        <v>634</v>
      </c>
      <c r="E218" s="191" t="s">
        <v>1201</v>
      </c>
      <c r="F218" s="527" t="s">
        <v>1246</v>
      </c>
      <c r="G218" s="295">
        <f>+H218+I218</f>
        <v>261000</v>
      </c>
      <c r="H218" s="295">
        <v>261000</v>
      </c>
      <c r="I218" s="999"/>
      <c r="J218" s="999"/>
      <c r="K218" s="605">
        <f t="shared" si="20"/>
        <v>522000</v>
      </c>
      <c r="L218" s="282">
        <f t="shared" si="21"/>
        <v>0</v>
      </c>
      <c r="M218" s="282">
        <f t="shared" si="22"/>
        <v>0</v>
      </c>
      <c r="R218" s="494">
        <f t="shared" si="23"/>
        <v>0</v>
      </c>
    </row>
    <row r="219" spans="1:18" ht="63" x14ac:dyDescent="0.2">
      <c r="A219" s="40" t="s">
        <v>986</v>
      </c>
      <c r="B219" s="40" t="s">
        <v>304</v>
      </c>
      <c r="C219" s="40" t="s">
        <v>11</v>
      </c>
      <c r="D219" s="30" t="s">
        <v>305</v>
      </c>
      <c r="E219" s="191" t="s">
        <v>1346</v>
      </c>
      <c r="F219" s="527" t="s">
        <v>1246</v>
      </c>
      <c r="G219" s="994">
        <f>H219+I219</f>
        <v>500000</v>
      </c>
      <c r="H219" s="994">
        <v>500000</v>
      </c>
      <c r="I219" s="994"/>
      <c r="J219" s="994"/>
      <c r="K219" s="605">
        <f t="shared" si="20"/>
        <v>1000000</v>
      </c>
      <c r="L219" s="282">
        <f t="shared" si="21"/>
        <v>0</v>
      </c>
      <c r="M219" s="282">
        <f t="shared" si="22"/>
        <v>0</v>
      </c>
      <c r="R219" s="494">
        <f>I221+H221-G221</f>
        <v>0</v>
      </c>
    </row>
    <row r="220" spans="1:18" ht="78.75" hidden="1" x14ac:dyDescent="0.2">
      <c r="A220" s="40" t="s">
        <v>986</v>
      </c>
      <c r="B220" s="40" t="s">
        <v>304</v>
      </c>
      <c r="C220" s="40" t="s">
        <v>11</v>
      </c>
      <c r="D220" s="30" t="s">
        <v>305</v>
      </c>
      <c r="E220" s="191" t="s">
        <v>1347</v>
      </c>
      <c r="F220" s="527" t="s">
        <v>1348</v>
      </c>
      <c r="G220" s="589">
        <f>H220+I220</f>
        <v>200000</v>
      </c>
      <c r="H220" s="589">
        <v>200000</v>
      </c>
      <c r="I220" s="589"/>
      <c r="J220" s="589"/>
      <c r="L220" s="282"/>
      <c r="M220" s="282"/>
      <c r="R220" s="494"/>
    </row>
    <row r="221" spans="1:18" ht="31.5" x14ac:dyDescent="0.2">
      <c r="A221" s="162" t="s">
        <v>490</v>
      </c>
      <c r="B221" s="162"/>
      <c r="C221" s="162"/>
      <c r="D221" s="161" t="s">
        <v>99</v>
      </c>
      <c r="E221" s="192"/>
      <c r="F221" s="327"/>
      <c r="G221" s="1001">
        <f>G222</f>
        <v>13186200</v>
      </c>
      <c r="H221" s="1001">
        <f>H222</f>
        <v>6155200</v>
      </c>
      <c r="I221" s="1001">
        <f>I222</f>
        <v>7031000</v>
      </c>
      <c r="J221" s="1001">
        <f>J222</f>
        <v>7031000</v>
      </c>
      <c r="K221" s="605">
        <f t="shared" si="20"/>
        <v>33403400</v>
      </c>
      <c r="L221" s="282">
        <f t="shared" si="21"/>
        <v>0</v>
      </c>
      <c r="M221" s="282">
        <f t="shared" si="22"/>
        <v>0</v>
      </c>
      <c r="R221" s="494">
        <f t="shared" si="23"/>
        <v>0</v>
      </c>
    </row>
    <row r="222" spans="1:18" ht="31.5" x14ac:dyDescent="0.2">
      <c r="A222" s="162" t="s">
        <v>489</v>
      </c>
      <c r="B222" s="162"/>
      <c r="C222" s="162"/>
      <c r="D222" s="161" t="s">
        <v>99</v>
      </c>
      <c r="E222" s="192"/>
      <c r="F222" s="327"/>
      <c r="G222" s="1001">
        <f>SUM(G223:G259)</f>
        <v>13186200</v>
      </c>
      <c r="H222" s="1001">
        <f>SUM(H223:H259)</f>
        <v>6155200</v>
      </c>
      <c r="I222" s="1001">
        <f>SUM(I223:I259)</f>
        <v>7031000</v>
      </c>
      <c r="J222" s="1001">
        <f>SUM(J223:J259)</f>
        <v>7031000</v>
      </c>
      <c r="K222" s="605">
        <f t="shared" si="20"/>
        <v>33403400</v>
      </c>
      <c r="L222" s="282">
        <f t="shared" si="21"/>
        <v>0</v>
      </c>
      <c r="M222" s="282">
        <f t="shared" si="22"/>
        <v>0</v>
      </c>
      <c r="R222" s="494">
        <f t="shared" si="23"/>
        <v>0</v>
      </c>
    </row>
    <row r="223" spans="1:18" ht="15.75" hidden="1" x14ac:dyDescent="0.2">
      <c r="A223" s="40" t="s">
        <v>491</v>
      </c>
      <c r="B223" s="40" t="s">
        <v>492</v>
      </c>
      <c r="C223" s="40" t="s">
        <v>14</v>
      </c>
      <c r="D223" s="38" t="s">
        <v>218</v>
      </c>
      <c r="E223" s="204"/>
      <c r="F223" s="210"/>
      <c r="G223" s="427">
        <f>I223+H223</f>
        <v>0</v>
      </c>
      <c r="H223" s="427"/>
      <c r="I223" s="427"/>
      <c r="J223" s="427"/>
      <c r="K223" s="605">
        <f t="shared" si="20"/>
        <v>0</v>
      </c>
      <c r="L223" s="282">
        <f t="shared" si="21"/>
        <v>0</v>
      </c>
      <c r="M223" s="282">
        <f t="shared" si="22"/>
        <v>0</v>
      </c>
      <c r="R223" s="494">
        <f t="shared" si="23"/>
        <v>0</v>
      </c>
    </row>
    <row r="224" spans="1:18" s="20" customFormat="1" ht="47.25" hidden="1" x14ac:dyDescent="0.2">
      <c r="A224" s="40" t="s">
        <v>493</v>
      </c>
      <c r="B224" s="40" t="s">
        <v>30</v>
      </c>
      <c r="C224" s="40" t="s">
        <v>11</v>
      </c>
      <c r="D224" s="30" t="s">
        <v>494</v>
      </c>
      <c r="E224" s="49"/>
      <c r="F224" s="72"/>
      <c r="G224" s="427">
        <f t="shared" ref="G224:G273" si="24">I224+H224</f>
        <v>0</v>
      </c>
      <c r="H224" s="427"/>
      <c r="I224" s="427"/>
      <c r="J224" s="427"/>
      <c r="K224" s="605">
        <f t="shared" si="20"/>
        <v>0</v>
      </c>
    </row>
    <row r="225" spans="1:18" s="20" customFormat="1" ht="94.5" hidden="1" x14ac:dyDescent="0.2">
      <c r="A225" s="40" t="s">
        <v>574</v>
      </c>
      <c r="B225" s="40" t="s">
        <v>285</v>
      </c>
      <c r="C225" s="40" t="s">
        <v>11</v>
      </c>
      <c r="D225" s="30" t="s">
        <v>573</v>
      </c>
      <c r="E225" s="49"/>
      <c r="F225" s="72"/>
      <c r="G225" s="427">
        <f t="shared" si="24"/>
        <v>0</v>
      </c>
      <c r="H225" s="427"/>
      <c r="I225" s="427"/>
      <c r="J225" s="427"/>
      <c r="K225" s="605">
        <f t="shared" si="20"/>
        <v>0</v>
      </c>
      <c r="R225" s="494">
        <f t="shared" ref="R225:R231" si="25">I226+H226-G226</f>
        <v>0</v>
      </c>
    </row>
    <row r="226" spans="1:18" s="20" customFormat="1" ht="173.25" hidden="1" x14ac:dyDescent="0.2">
      <c r="A226" s="40" t="s">
        <v>501</v>
      </c>
      <c r="B226" s="40" t="s">
        <v>502</v>
      </c>
      <c r="C226" s="40" t="s">
        <v>11</v>
      </c>
      <c r="D226" s="30" t="s">
        <v>503</v>
      </c>
      <c r="E226" s="198"/>
      <c r="F226" s="208"/>
      <c r="G226" s="427">
        <f t="shared" si="24"/>
        <v>0</v>
      </c>
      <c r="H226" s="425"/>
      <c r="I226" s="425"/>
      <c r="J226" s="425"/>
      <c r="K226" s="605">
        <f t="shared" si="20"/>
        <v>0</v>
      </c>
      <c r="L226" s="68">
        <f>G226-H226-I226</f>
        <v>0</v>
      </c>
      <c r="M226" s="68">
        <f>G226-I226-H226</f>
        <v>0</v>
      </c>
      <c r="R226" s="494">
        <f t="shared" si="25"/>
        <v>0</v>
      </c>
    </row>
    <row r="227" spans="1:18" ht="94.5" hidden="1" x14ac:dyDescent="0.2">
      <c r="A227" s="40" t="s">
        <v>498</v>
      </c>
      <c r="B227" s="40" t="s">
        <v>499</v>
      </c>
      <c r="C227" s="40" t="s">
        <v>11</v>
      </c>
      <c r="D227" s="30" t="s">
        <v>500</v>
      </c>
      <c r="E227" s="198"/>
      <c r="F227" s="208"/>
      <c r="G227" s="427">
        <f t="shared" si="24"/>
        <v>0</v>
      </c>
      <c r="H227" s="425"/>
      <c r="I227" s="425"/>
      <c r="J227" s="425"/>
      <c r="K227" s="605">
        <f t="shared" si="20"/>
        <v>0</v>
      </c>
      <c r="M227" s="282">
        <f>G227-I227-H227</f>
        <v>0</v>
      </c>
      <c r="R227" s="494">
        <f t="shared" si="25"/>
        <v>0</v>
      </c>
    </row>
    <row r="228" spans="1:18" s="20" customFormat="1" ht="299.25" hidden="1" x14ac:dyDescent="0.2">
      <c r="A228" s="40" t="s">
        <v>495</v>
      </c>
      <c r="B228" s="40" t="s">
        <v>496</v>
      </c>
      <c r="C228" s="40" t="s">
        <v>11</v>
      </c>
      <c r="D228" s="31" t="s">
        <v>497</v>
      </c>
      <c r="E228" s="204"/>
      <c r="F228" s="210"/>
      <c r="G228" s="427">
        <f t="shared" si="24"/>
        <v>0</v>
      </c>
      <c r="H228" s="427"/>
      <c r="I228" s="427"/>
      <c r="J228" s="427"/>
      <c r="K228" s="605">
        <f t="shared" si="20"/>
        <v>0</v>
      </c>
      <c r="R228" s="494">
        <f t="shared" si="25"/>
        <v>0</v>
      </c>
    </row>
    <row r="229" spans="1:18" ht="346.5" hidden="1" x14ac:dyDescent="0.2">
      <c r="A229" s="237" t="s">
        <v>515</v>
      </c>
      <c r="B229" s="237" t="s">
        <v>514</v>
      </c>
      <c r="C229" s="237" t="s">
        <v>11</v>
      </c>
      <c r="D229" s="241" t="s">
        <v>516</v>
      </c>
      <c r="E229" s="242"/>
      <c r="F229" s="243"/>
      <c r="G229" s="427">
        <f t="shared" si="24"/>
        <v>0</v>
      </c>
      <c r="H229" s="426"/>
      <c r="I229" s="426"/>
      <c r="J229" s="426"/>
      <c r="K229" s="605">
        <f t="shared" si="20"/>
        <v>0</v>
      </c>
      <c r="L229" s="282">
        <f>G229-H229-I229</f>
        <v>0</v>
      </c>
      <c r="M229" s="282">
        <f>G229-I229-H229</f>
        <v>0</v>
      </c>
      <c r="R229" s="494">
        <f t="shared" si="25"/>
        <v>0</v>
      </c>
    </row>
    <row r="230" spans="1:18" ht="236.25" hidden="1" x14ac:dyDescent="0.2">
      <c r="A230" s="154" t="s">
        <v>510</v>
      </c>
      <c r="B230" s="154" t="s">
        <v>508</v>
      </c>
      <c r="C230" s="154" t="s">
        <v>11</v>
      </c>
      <c r="D230" s="32" t="s">
        <v>509</v>
      </c>
      <c r="E230" s="198"/>
      <c r="F230" s="208"/>
      <c r="G230" s="427">
        <f t="shared" si="24"/>
        <v>0</v>
      </c>
      <c r="H230" s="425"/>
      <c r="I230" s="425"/>
      <c r="J230" s="425"/>
      <c r="K230" s="605">
        <f t="shared" si="20"/>
        <v>0</v>
      </c>
      <c r="L230" s="282">
        <f>G230-H230-I230</f>
        <v>0</v>
      </c>
      <c r="M230" s="282">
        <f>G230-I230-H230</f>
        <v>0</v>
      </c>
      <c r="R230" s="494">
        <f t="shared" si="25"/>
        <v>0</v>
      </c>
    </row>
    <row r="231" spans="1:18" ht="63" hidden="1" x14ac:dyDescent="0.2">
      <c r="A231" s="154" t="s">
        <v>517</v>
      </c>
      <c r="B231" s="154" t="s">
        <v>327</v>
      </c>
      <c r="C231" s="154" t="s">
        <v>11</v>
      </c>
      <c r="D231" s="32" t="s">
        <v>328</v>
      </c>
      <c r="E231" s="47"/>
      <c r="F231" s="73"/>
      <c r="G231" s="427">
        <f t="shared" si="24"/>
        <v>0</v>
      </c>
      <c r="H231" s="425"/>
      <c r="I231" s="425"/>
      <c r="J231" s="425"/>
      <c r="K231" s="605">
        <f t="shared" si="20"/>
        <v>0</v>
      </c>
      <c r="L231" s="282">
        <f>G231-H231-I231</f>
        <v>0</v>
      </c>
      <c r="M231" s="282">
        <f>G231-I231-H231</f>
        <v>0</v>
      </c>
      <c r="R231" s="494">
        <f t="shared" si="25"/>
        <v>0</v>
      </c>
    </row>
    <row r="232" spans="1:18" s="20" customFormat="1" ht="78.75" hidden="1" x14ac:dyDescent="0.2">
      <c r="A232" s="155" t="s">
        <v>505</v>
      </c>
      <c r="B232" s="155" t="s">
        <v>506</v>
      </c>
      <c r="C232" s="155" t="s">
        <v>11</v>
      </c>
      <c r="D232" s="151" t="s">
        <v>507</v>
      </c>
      <c r="E232" s="140"/>
      <c r="F232" s="141"/>
      <c r="G232" s="427">
        <f t="shared" si="24"/>
        <v>0</v>
      </c>
      <c r="H232" s="425"/>
      <c r="I232" s="425"/>
      <c r="J232" s="425"/>
      <c r="K232" s="605">
        <f t="shared" si="20"/>
        <v>0</v>
      </c>
    </row>
    <row r="233" spans="1:18" ht="315" hidden="1" x14ac:dyDescent="0.2">
      <c r="A233" s="245">
        <v>3719610</v>
      </c>
      <c r="B233" s="245">
        <v>9610</v>
      </c>
      <c r="C233" s="155" t="s">
        <v>11</v>
      </c>
      <c r="D233" s="246" t="s">
        <v>519</v>
      </c>
      <c r="E233" s="140"/>
      <c r="F233" s="141"/>
      <c r="G233" s="427">
        <f t="shared" si="24"/>
        <v>0</v>
      </c>
      <c r="H233" s="425"/>
      <c r="I233" s="425"/>
      <c r="J233" s="425"/>
      <c r="K233" s="605">
        <f t="shared" si="20"/>
        <v>0</v>
      </c>
      <c r="L233" s="282">
        <f>G233-H233-I233</f>
        <v>0</v>
      </c>
      <c r="M233" s="282">
        <f>G233-I233-H233</f>
        <v>0</v>
      </c>
      <c r="R233" s="494">
        <f>I234+H234-G234</f>
        <v>0</v>
      </c>
    </row>
    <row r="234" spans="1:18" ht="78.75" hidden="1" x14ac:dyDescent="0.2">
      <c r="A234" s="154" t="s">
        <v>512</v>
      </c>
      <c r="B234" s="154" t="s">
        <v>511</v>
      </c>
      <c r="C234" s="154" t="s">
        <v>11</v>
      </c>
      <c r="D234" s="32" t="s">
        <v>513</v>
      </c>
      <c r="E234" s="47"/>
      <c r="F234" s="73"/>
      <c r="G234" s="427">
        <f t="shared" si="24"/>
        <v>0</v>
      </c>
      <c r="H234" s="425"/>
      <c r="I234" s="425"/>
      <c r="J234" s="425"/>
      <c r="K234" s="605">
        <f t="shared" si="20"/>
        <v>0</v>
      </c>
      <c r="L234" s="282">
        <f>G234-H234-I234</f>
        <v>0</v>
      </c>
      <c r="M234" s="282">
        <f>G234-I234-H234</f>
        <v>0</v>
      </c>
      <c r="R234" s="494">
        <f>I235+H235-G235</f>
        <v>0</v>
      </c>
    </row>
    <row r="235" spans="1:18" s="20" customFormat="1" ht="31.5" hidden="1" x14ac:dyDescent="0.2">
      <c r="A235" s="154" t="s">
        <v>614</v>
      </c>
      <c r="B235" s="154" t="s">
        <v>615</v>
      </c>
      <c r="C235" s="154" t="s">
        <v>11</v>
      </c>
      <c r="D235" s="32" t="s">
        <v>616</v>
      </c>
      <c r="E235" s="47"/>
      <c r="F235" s="73"/>
      <c r="G235" s="427">
        <f t="shared" si="24"/>
        <v>0</v>
      </c>
      <c r="H235" s="425"/>
      <c r="I235" s="425"/>
      <c r="J235" s="425"/>
      <c r="K235" s="605">
        <f t="shared" si="20"/>
        <v>0</v>
      </c>
    </row>
    <row r="236" spans="1:18" s="20" customFormat="1" ht="47.25" hidden="1" x14ac:dyDescent="0.2">
      <c r="A236" s="40" t="s">
        <v>518</v>
      </c>
      <c r="B236" s="40" t="s">
        <v>309</v>
      </c>
      <c r="C236" s="40" t="s">
        <v>11</v>
      </c>
      <c r="D236" s="37" t="s">
        <v>369</v>
      </c>
      <c r="E236" s="204" t="s">
        <v>673</v>
      </c>
      <c r="F236" s="204" t="s">
        <v>767</v>
      </c>
      <c r="G236" s="427">
        <f t="shared" si="24"/>
        <v>0</v>
      </c>
      <c r="H236" s="425"/>
      <c r="I236" s="425"/>
      <c r="J236" s="425"/>
      <c r="K236" s="605">
        <f t="shared" si="20"/>
        <v>0</v>
      </c>
    </row>
    <row r="237" spans="1:18" s="20" customFormat="1" ht="63" hidden="1" x14ac:dyDescent="0.2">
      <c r="A237" s="154" t="s">
        <v>504</v>
      </c>
      <c r="B237" s="154" t="s">
        <v>304</v>
      </c>
      <c r="C237" s="154" t="s">
        <v>11</v>
      </c>
      <c r="D237" s="30" t="s">
        <v>305</v>
      </c>
      <c r="E237" s="204" t="s">
        <v>690</v>
      </c>
      <c r="F237" s="210" t="s">
        <v>816</v>
      </c>
      <c r="G237" s="427">
        <f t="shared" si="24"/>
        <v>0</v>
      </c>
      <c r="H237" s="425"/>
      <c r="I237" s="425"/>
      <c r="J237" s="425"/>
      <c r="K237" s="605">
        <f t="shared" si="20"/>
        <v>0</v>
      </c>
    </row>
    <row r="238" spans="1:18" s="20" customFormat="1" ht="63" hidden="1" x14ac:dyDescent="0.2">
      <c r="A238" s="154" t="s">
        <v>504</v>
      </c>
      <c r="B238" s="154" t="s">
        <v>304</v>
      </c>
      <c r="C238" s="154" t="s">
        <v>11</v>
      </c>
      <c r="D238" s="30" t="s">
        <v>305</v>
      </c>
      <c r="E238" s="204" t="s">
        <v>689</v>
      </c>
      <c r="F238" s="210" t="s">
        <v>817</v>
      </c>
      <c r="G238" s="427">
        <f t="shared" si="24"/>
        <v>0</v>
      </c>
      <c r="H238" s="425"/>
      <c r="I238" s="425"/>
      <c r="J238" s="425"/>
      <c r="K238" s="605">
        <f t="shared" si="20"/>
        <v>0</v>
      </c>
    </row>
    <row r="239" spans="1:18" s="20" customFormat="1" ht="63" hidden="1" x14ac:dyDescent="0.2">
      <c r="A239" s="154" t="s">
        <v>504</v>
      </c>
      <c r="B239" s="154" t="s">
        <v>304</v>
      </c>
      <c r="C239" s="154" t="s">
        <v>11</v>
      </c>
      <c r="D239" s="30" t="s">
        <v>305</v>
      </c>
      <c r="E239" s="204" t="s">
        <v>688</v>
      </c>
      <c r="F239" s="210" t="s">
        <v>818</v>
      </c>
      <c r="G239" s="427">
        <f t="shared" si="24"/>
        <v>0</v>
      </c>
      <c r="H239" s="425"/>
      <c r="I239" s="425"/>
      <c r="J239" s="425"/>
      <c r="K239" s="605">
        <f t="shared" si="20"/>
        <v>0</v>
      </c>
    </row>
    <row r="240" spans="1:18" s="20" customFormat="1" ht="78.75" x14ac:dyDescent="0.2">
      <c r="A240" s="154" t="s">
        <v>504</v>
      </c>
      <c r="B240" s="154" t="s">
        <v>304</v>
      </c>
      <c r="C240" s="154" t="s">
        <v>11</v>
      </c>
      <c r="D240" s="30" t="s">
        <v>305</v>
      </c>
      <c r="E240" s="204" t="s">
        <v>1349</v>
      </c>
      <c r="F240" s="527" t="s">
        <v>1350</v>
      </c>
      <c r="G240" s="613">
        <f t="shared" si="24"/>
        <v>5486200</v>
      </c>
      <c r="H240" s="557">
        <v>5455200</v>
      </c>
      <c r="I240" s="557">
        <v>31000</v>
      </c>
      <c r="J240" s="557">
        <v>31000</v>
      </c>
      <c r="K240" s="605">
        <f t="shared" si="20"/>
        <v>11003400</v>
      </c>
    </row>
    <row r="241" spans="1:18" s="20" customFormat="1" ht="63" x14ac:dyDescent="0.2">
      <c r="A241" s="154" t="s">
        <v>504</v>
      </c>
      <c r="B241" s="154" t="s">
        <v>304</v>
      </c>
      <c r="C241" s="154" t="s">
        <v>11</v>
      </c>
      <c r="D241" s="30" t="s">
        <v>305</v>
      </c>
      <c r="E241" s="204" t="s">
        <v>1351</v>
      </c>
      <c r="F241" s="527" t="s">
        <v>1352</v>
      </c>
      <c r="G241" s="613">
        <f t="shared" si="24"/>
        <v>7700000</v>
      </c>
      <c r="H241" s="557">
        <v>700000</v>
      </c>
      <c r="I241" s="557">
        <v>7000000</v>
      </c>
      <c r="J241" s="557">
        <v>7000000</v>
      </c>
      <c r="K241" s="605">
        <f t="shared" si="20"/>
        <v>22400000</v>
      </c>
    </row>
    <row r="242" spans="1:18" s="20" customFormat="1" ht="63" hidden="1" x14ac:dyDescent="0.2">
      <c r="A242" s="154" t="s">
        <v>504</v>
      </c>
      <c r="B242" s="154" t="s">
        <v>304</v>
      </c>
      <c r="C242" s="154" t="s">
        <v>11</v>
      </c>
      <c r="D242" s="30" t="s">
        <v>305</v>
      </c>
      <c r="E242" s="811" t="s">
        <v>652</v>
      </c>
      <c r="F242" s="535"/>
      <c r="G242" s="427">
        <f t="shared" si="24"/>
        <v>0</v>
      </c>
      <c r="H242" s="425"/>
      <c r="I242" s="425"/>
      <c r="J242" s="425"/>
      <c r="K242" s="605">
        <f t="shared" si="20"/>
        <v>0</v>
      </c>
    </row>
    <row r="243" spans="1:18" s="20" customFormat="1" ht="15.75" hidden="1" x14ac:dyDescent="0.2">
      <c r="A243" s="154"/>
      <c r="B243" s="154"/>
      <c r="C243" s="154"/>
      <c r="D243" s="30"/>
      <c r="E243" s="47"/>
      <c r="F243" s="73"/>
      <c r="G243" s="427">
        <f t="shared" si="24"/>
        <v>0</v>
      </c>
      <c r="H243" s="425"/>
      <c r="I243" s="425"/>
      <c r="J243" s="425"/>
      <c r="K243" s="605">
        <f t="shared" si="20"/>
        <v>0</v>
      </c>
    </row>
    <row r="244" spans="1:18" s="20" customFormat="1" ht="15.75" hidden="1" x14ac:dyDescent="0.2">
      <c r="A244" s="154"/>
      <c r="B244" s="154"/>
      <c r="C244" s="154"/>
      <c r="D244" s="30"/>
      <c r="E244" s="47"/>
      <c r="F244" s="73"/>
      <c r="G244" s="427">
        <f t="shared" si="24"/>
        <v>0</v>
      </c>
      <c r="H244" s="425"/>
      <c r="I244" s="425"/>
      <c r="J244" s="425"/>
      <c r="K244" s="605">
        <f t="shared" si="20"/>
        <v>0</v>
      </c>
    </row>
    <row r="245" spans="1:18" s="20" customFormat="1" ht="15.75" hidden="1" x14ac:dyDescent="0.2">
      <c r="A245" s="154"/>
      <c r="B245" s="154"/>
      <c r="C245" s="154"/>
      <c r="D245" s="30"/>
      <c r="E245" s="47"/>
      <c r="F245" s="73"/>
      <c r="G245" s="427">
        <f t="shared" si="24"/>
        <v>0</v>
      </c>
      <c r="H245" s="425"/>
      <c r="I245" s="425"/>
      <c r="J245" s="425"/>
      <c r="K245" s="605">
        <f t="shared" si="20"/>
        <v>0</v>
      </c>
    </row>
    <row r="246" spans="1:18" s="20" customFormat="1" ht="15.75" hidden="1" x14ac:dyDescent="0.2">
      <c r="A246" s="154"/>
      <c r="B246" s="154"/>
      <c r="C246" s="154"/>
      <c r="D246" s="30"/>
      <c r="E246" s="47"/>
      <c r="F246" s="73"/>
      <c r="G246" s="427">
        <f t="shared" si="24"/>
        <v>0</v>
      </c>
      <c r="H246" s="425"/>
      <c r="I246" s="425"/>
      <c r="J246" s="425"/>
      <c r="K246" s="605">
        <f t="shared" si="20"/>
        <v>0</v>
      </c>
    </row>
    <row r="247" spans="1:18" s="20" customFormat="1" ht="15.75" hidden="1" x14ac:dyDescent="0.2">
      <c r="A247" s="154"/>
      <c r="B247" s="154"/>
      <c r="C247" s="154"/>
      <c r="D247" s="30"/>
      <c r="E247" s="47"/>
      <c r="F247" s="73"/>
      <c r="G247" s="427">
        <f t="shared" si="24"/>
        <v>0</v>
      </c>
      <c r="H247" s="425"/>
      <c r="I247" s="425"/>
      <c r="J247" s="425"/>
      <c r="K247" s="605">
        <f t="shared" si="20"/>
        <v>0</v>
      </c>
    </row>
    <row r="248" spans="1:18" ht="15.75" hidden="1" x14ac:dyDescent="0.2">
      <c r="A248" s="154"/>
      <c r="B248" s="154"/>
      <c r="C248" s="154"/>
      <c r="D248" s="30"/>
      <c r="E248" s="47"/>
      <c r="F248" s="73"/>
      <c r="G248" s="427">
        <f t="shared" si="24"/>
        <v>0</v>
      </c>
      <c r="H248" s="425"/>
      <c r="I248" s="425"/>
      <c r="J248" s="425"/>
      <c r="K248" s="605">
        <f t="shared" si="20"/>
        <v>0</v>
      </c>
      <c r="L248" s="282">
        <f>G248-H248-I248</f>
        <v>0</v>
      </c>
      <c r="M248" s="282">
        <f>G248-I248-H248</f>
        <v>0</v>
      </c>
      <c r="R248" s="494">
        <f>I249+H249-G249</f>
        <v>0</v>
      </c>
    </row>
    <row r="249" spans="1:18" s="20" customFormat="1" ht="15.75" hidden="1" x14ac:dyDescent="0.2">
      <c r="A249" s="154"/>
      <c r="B249" s="154"/>
      <c r="C249" s="154"/>
      <c r="D249" s="30"/>
      <c r="E249" s="47"/>
      <c r="F249" s="73"/>
      <c r="G249" s="427">
        <f t="shared" si="24"/>
        <v>0</v>
      </c>
      <c r="H249" s="425"/>
      <c r="I249" s="425"/>
      <c r="J249" s="425"/>
      <c r="K249" s="605">
        <f t="shared" si="20"/>
        <v>0</v>
      </c>
      <c r="M249" s="68">
        <f t="shared" ref="M249:M254" si="26">G249-I249-H249</f>
        <v>0</v>
      </c>
      <c r="R249" s="494">
        <f>I250+H250-G250</f>
        <v>0</v>
      </c>
    </row>
    <row r="250" spans="1:18" s="20" customFormat="1" ht="15.75" hidden="1" x14ac:dyDescent="0.2">
      <c r="A250" s="154"/>
      <c r="B250" s="154"/>
      <c r="C250" s="154"/>
      <c r="D250" s="30"/>
      <c r="E250" s="47"/>
      <c r="F250" s="73"/>
      <c r="G250" s="427">
        <f t="shared" si="24"/>
        <v>0</v>
      </c>
      <c r="H250" s="425"/>
      <c r="I250" s="425"/>
      <c r="J250" s="425"/>
      <c r="K250" s="605">
        <f t="shared" si="20"/>
        <v>0</v>
      </c>
      <c r="M250" s="68">
        <f t="shared" si="26"/>
        <v>0</v>
      </c>
      <c r="R250" s="494">
        <f>I251+H251-G251</f>
        <v>0</v>
      </c>
    </row>
    <row r="251" spans="1:18" s="20" customFormat="1" ht="15.75" hidden="1" x14ac:dyDescent="0.2">
      <c r="A251" s="154"/>
      <c r="B251" s="154"/>
      <c r="C251" s="154"/>
      <c r="D251" s="30"/>
      <c r="E251" s="47"/>
      <c r="F251" s="73"/>
      <c r="G251" s="427">
        <f t="shared" si="24"/>
        <v>0</v>
      </c>
      <c r="H251" s="425"/>
      <c r="I251" s="425"/>
      <c r="J251" s="425"/>
      <c r="K251" s="605">
        <f t="shared" si="20"/>
        <v>0</v>
      </c>
      <c r="M251" s="68">
        <f t="shared" si="26"/>
        <v>0</v>
      </c>
      <c r="R251" s="494">
        <f>I252+H252-G252</f>
        <v>0</v>
      </c>
    </row>
    <row r="252" spans="1:18" s="20" customFormat="1" ht="15.75" hidden="1" x14ac:dyDescent="0.2">
      <c r="A252" s="154"/>
      <c r="B252" s="154"/>
      <c r="C252" s="154"/>
      <c r="D252" s="30"/>
      <c r="E252" s="47"/>
      <c r="F252" s="73"/>
      <c r="G252" s="427">
        <f t="shared" si="24"/>
        <v>0</v>
      </c>
      <c r="H252" s="425"/>
      <c r="I252" s="425"/>
      <c r="J252" s="425"/>
      <c r="K252" s="605">
        <f t="shared" si="20"/>
        <v>0</v>
      </c>
      <c r="M252" s="68">
        <f t="shared" si="26"/>
        <v>0</v>
      </c>
      <c r="R252" s="494">
        <f>I253+H253-G253</f>
        <v>0</v>
      </c>
    </row>
    <row r="253" spans="1:18" s="20" customFormat="1" ht="15.75" hidden="1" x14ac:dyDescent="0.2">
      <c r="A253" s="154"/>
      <c r="B253" s="154"/>
      <c r="C253" s="154"/>
      <c r="D253" s="30"/>
      <c r="E253" s="47"/>
      <c r="F253" s="73"/>
      <c r="G253" s="427">
        <f t="shared" si="24"/>
        <v>0</v>
      </c>
      <c r="H253" s="425"/>
      <c r="I253" s="425"/>
      <c r="J253" s="425"/>
      <c r="K253" s="605">
        <f t="shared" si="20"/>
        <v>0</v>
      </c>
      <c r="M253" s="68">
        <f t="shared" si="26"/>
        <v>0</v>
      </c>
    </row>
    <row r="254" spans="1:18" s="20" customFormat="1" ht="15.75" hidden="1" x14ac:dyDescent="0.2">
      <c r="A254" s="154"/>
      <c r="B254" s="154"/>
      <c r="C254" s="154"/>
      <c r="D254" s="30"/>
      <c r="E254" s="47"/>
      <c r="F254" s="73"/>
      <c r="G254" s="427">
        <f t="shared" si="24"/>
        <v>0</v>
      </c>
      <c r="H254" s="425"/>
      <c r="I254" s="425"/>
      <c r="J254" s="425"/>
      <c r="K254" s="605">
        <f t="shared" si="20"/>
        <v>0</v>
      </c>
      <c r="M254" s="68">
        <f t="shared" si="26"/>
        <v>0</v>
      </c>
    </row>
    <row r="255" spans="1:18" s="20" customFormat="1" ht="15.75" hidden="1" x14ac:dyDescent="0.2">
      <c r="A255" s="154"/>
      <c r="B255" s="154"/>
      <c r="C255" s="154"/>
      <c r="D255" s="30"/>
      <c r="E255" s="47"/>
      <c r="F255" s="73"/>
      <c r="G255" s="427">
        <f t="shared" si="24"/>
        <v>0</v>
      </c>
      <c r="H255" s="425"/>
      <c r="I255" s="425"/>
      <c r="J255" s="425"/>
      <c r="K255" s="605">
        <f t="shared" si="20"/>
        <v>0</v>
      </c>
    </row>
    <row r="256" spans="1:18" s="20" customFormat="1" ht="15.75" hidden="1" x14ac:dyDescent="0.2">
      <c r="A256" s="154"/>
      <c r="B256" s="154"/>
      <c r="C256" s="154"/>
      <c r="D256" s="30"/>
      <c r="E256" s="47"/>
      <c r="F256" s="73"/>
      <c r="G256" s="427">
        <f t="shared" si="24"/>
        <v>0</v>
      </c>
      <c r="H256" s="425"/>
      <c r="I256" s="425"/>
      <c r="J256" s="425"/>
      <c r="K256" s="605">
        <f t="shared" si="20"/>
        <v>0</v>
      </c>
    </row>
    <row r="257" spans="1:18" s="20" customFormat="1" ht="15.75" hidden="1" x14ac:dyDescent="0.2">
      <c r="A257" s="154"/>
      <c r="B257" s="154"/>
      <c r="C257" s="154"/>
      <c r="D257" s="30"/>
      <c r="E257" s="47"/>
      <c r="F257" s="73"/>
      <c r="G257" s="427">
        <f t="shared" si="24"/>
        <v>0</v>
      </c>
      <c r="H257" s="425"/>
      <c r="I257" s="425"/>
      <c r="J257" s="425"/>
      <c r="K257" s="605">
        <f t="shared" si="20"/>
        <v>0</v>
      </c>
    </row>
    <row r="258" spans="1:18" s="20" customFormat="1" ht="15.75" hidden="1" x14ac:dyDescent="0.2">
      <c r="A258" s="154"/>
      <c r="B258" s="154"/>
      <c r="C258" s="154"/>
      <c r="D258" s="30"/>
      <c r="E258" s="47"/>
      <c r="F258" s="73"/>
      <c r="G258" s="427">
        <f t="shared" si="24"/>
        <v>0</v>
      </c>
      <c r="H258" s="425"/>
      <c r="I258" s="425"/>
      <c r="J258" s="425"/>
      <c r="K258" s="605">
        <f t="shared" si="20"/>
        <v>0</v>
      </c>
    </row>
    <row r="259" spans="1:18" s="20" customFormat="1" ht="63" hidden="1" x14ac:dyDescent="0.25">
      <c r="A259" s="154" t="s">
        <v>504</v>
      </c>
      <c r="B259" s="154" t="s">
        <v>304</v>
      </c>
      <c r="C259" s="154" t="s">
        <v>11</v>
      </c>
      <c r="D259" s="30" t="s">
        <v>305</v>
      </c>
      <c r="E259" s="256" t="s">
        <v>768</v>
      </c>
      <c r="F259" s="527" t="s">
        <v>858</v>
      </c>
      <c r="G259" s="427">
        <f t="shared" si="24"/>
        <v>0</v>
      </c>
      <c r="H259" s="425"/>
      <c r="I259" s="425"/>
      <c r="J259" s="425"/>
      <c r="K259" s="605">
        <f t="shared" si="20"/>
        <v>0</v>
      </c>
    </row>
    <row r="260" spans="1:18" s="20" customFormat="1" ht="15.75" hidden="1" x14ac:dyDescent="0.2">
      <c r="A260" s="154"/>
      <c r="B260" s="154"/>
      <c r="C260" s="154"/>
      <c r="D260" s="30"/>
      <c r="E260" s="47"/>
      <c r="F260" s="73"/>
      <c r="G260" s="427">
        <f t="shared" si="24"/>
        <v>0</v>
      </c>
      <c r="H260" s="425"/>
      <c r="I260" s="425"/>
      <c r="J260" s="425"/>
      <c r="K260" s="605">
        <f t="shared" si="20"/>
        <v>0</v>
      </c>
    </row>
    <row r="261" spans="1:18" s="20" customFormat="1" ht="15.75" hidden="1" x14ac:dyDescent="0.2">
      <c r="A261" s="154"/>
      <c r="B261" s="154"/>
      <c r="C261" s="154"/>
      <c r="D261" s="30"/>
      <c r="E261" s="47"/>
      <c r="F261" s="73"/>
      <c r="G261" s="427">
        <f t="shared" si="24"/>
        <v>0</v>
      </c>
      <c r="H261" s="425"/>
      <c r="I261" s="425"/>
      <c r="J261" s="425"/>
      <c r="K261" s="605">
        <f t="shared" si="20"/>
        <v>0</v>
      </c>
    </row>
    <row r="262" spans="1:18" s="20" customFormat="1" ht="15.75" hidden="1" x14ac:dyDescent="0.2">
      <c r="A262" s="154"/>
      <c r="B262" s="154"/>
      <c r="C262" s="154"/>
      <c r="D262" s="30"/>
      <c r="E262" s="47"/>
      <c r="F262" s="73"/>
      <c r="G262" s="427">
        <f t="shared" si="24"/>
        <v>0</v>
      </c>
      <c r="H262" s="425"/>
      <c r="I262" s="425"/>
      <c r="J262" s="425"/>
      <c r="K262" s="605">
        <f t="shared" si="20"/>
        <v>0</v>
      </c>
    </row>
    <row r="263" spans="1:18" s="20" customFormat="1" ht="15.75" hidden="1" x14ac:dyDescent="0.2">
      <c r="A263" s="154"/>
      <c r="B263" s="154"/>
      <c r="C263" s="154"/>
      <c r="D263" s="30"/>
      <c r="E263" s="47"/>
      <c r="F263" s="73"/>
      <c r="G263" s="427">
        <f t="shared" si="24"/>
        <v>0</v>
      </c>
      <c r="H263" s="425"/>
      <c r="I263" s="425"/>
      <c r="J263" s="425"/>
      <c r="K263" s="605">
        <f t="shared" si="20"/>
        <v>0</v>
      </c>
    </row>
    <row r="264" spans="1:18" s="20" customFormat="1" ht="15.75" hidden="1" x14ac:dyDescent="0.2">
      <c r="A264" s="154"/>
      <c r="B264" s="154"/>
      <c r="C264" s="154"/>
      <c r="D264" s="30"/>
      <c r="E264" s="47"/>
      <c r="F264" s="73"/>
      <c r="G264" s="427">
        <f t="shared" si="24"/>
        <v>0</v>
      </c>
      <c r="H264" s="425"/>
      <c r="I264" s="425"/>
      <c r="J264" s="425"/>
      <c r="K264" s="605">
        <f t="shared" si="20"/>
        <v>0</v>
      </c>
    </row>
    <row r="265" spans="1:18" s="20" customFormat="1" ht="15.75" hidden="1" x14ac:dyDescent="0.2">
      <c r="A265" s="154"/>
      <c r="B265" s="154"/>
      <c r="C265" s="154"/>
      <c r="D265" s="30"/>
      <c r="E265" s="47"/>
      <c r="F265" s="73"/>
      <c r="G265" s="427">
        <f t="shared" si="24"/>
        <v>0</v>
      </c>
      <c r="H265" s="425"/>
      <c r="I265" s="425"/>
      <c r="J265" s="425"/>
      <c r="K265" s="605">
        <f t="shared" si="20"/>
        <v>0</v>
      </c>
    </row>
    <row r="266" spans="1:18" s="20" customFormat="1" ht="15.75" hidden="1" x14ac:dyDescent="0.2">
      <c r="A266" s="154"/>
      <c r="B266" s="154"/>
      <c r="C266" s="154"/>
      <c r="D266" s="30"/>
      <c r="E266" s="47"/>
      <c r="F266" s="73"/>
      <c r="G266" s="427">
        <f t="shared" si="24"/>
        <v>0</v>
      </c>
      <c r="H266" s="425"/>
      <c r="I266" s="425"/>
      <c r="J266" s="425"/>
      <c r="K266" s="605">
        <f t="shared" si="20"/>
        <v>0</v>
      </c>
    </row>
    <row r="267" spans="1:18" s="20" customFormat="1" ht="15.75" hidden="1" x14ac:dyDescent="0.2">
      <c r="A267" s="154"/>
      <c r="B267" s="154"/>
      <c r="C267" s="154"/>
      <c r="D267" s="30"/>
      <c r="E267" s="47"/>
      <c r="F267" s="73"/>
      <c r="G267" s="427">
        <f t="shared" si="24"/>
        <v>0</v>
      </c>
      <c r="H267" s="425"/>
      <c r="I267" s="425"/>
      <c r="J267" s="425"/>
      <c r="K267" s="605">
        <f t="shared" si="20"/>
        <v>0</v>
      </c>
    </row>
    <row r="268" spans="1:18" s="20" customFormat="1" ht="15.75" hidden="1" x14ac:dyDescent="0.2">
      <c r="A268" s="154"/>
      <c r="B268" s="154"/>
      <c r="C268" s="154"/>
      <c r="D268" s="30"/>
      <c r="E268" s="47"/>
      <c r="F268" s="73"/>
      <c r="G268" s="427">
        <f t="shared" si="24"/>
        <v>0</v>
      </c>
      <c r="H268" s="425"/>
      <c r="I268" s="425"/>
      <c r="J268" s="425"/>
      <c r="K268" s="605">
        <f t="shared" si="20"/>
        <v>0</v>
      </c>
    </row>
    <row r="269" spans="1:18" s="20" customFormat="1" ht="15.75" hidden="1" x14ac:dyDescent="0.2">
      <c r="A269" s="154"/>
      <c r="B269" s="154"/>
      <c r="C269" s="154"/>
      <c r="D269" s="30"/>
      <c r="E269" s="47"/>
      <c r="F269" s="73"/>
      <c r="G269" s="427">
        <f t="shared" si="24"/>
        <v>0</v>
      </c>
      <c r="H269" s="425"/>
      <c r="I269" s="425"/>
      <c r="J269" s="425"/>
      <c r="K269" s="605">
        <f t="shared" si="20"/>
        <v>0</v>
      </c>
    </row>
    <row r="270" spans="1:18" s="20" customFormat="1" ht="15.75" hidden="1" x14ac:dyDescent="0.2">
      <c r="A270" s="154"/>
      <c r="B270" s="154"/>
      <c r="C270" s="154"/>
      <c r="D270" s="30"/>
      <c r="E270" s="47"/>
      <c r="F270" s="73"/>
      <c r="G270" s="427">
        <f t="shared" si="24"/>
        <v>0</v>
      </c>
      <c r="H270" s="425"/>
      <c r="I270" s="425"/>
      <c r="J270" s="425"/>
      <c r="K270" s="605">
        <f t="shared" si="20"/>
        <v>0</v>
      </c>
    </row>
    <row r="271" spans="1:18" s="20" customFormat="1" ht="15.75" hidden="1" x14ac:dyDescent="0.2">
      <c r="A271" s="154"/>
      <c r="B271" s="154"/>
      <c r="C271" s="154"/>
      <c r="D271" s="30"/>
      <c r="E271" s="47"/>
      <c r="F271" s="73"/>
      <c r="G271" s="427">
        <f t="shared" si="24"/>
        <v>0</v>
      </c>
      <c r="H271" s="425"/>
      <c r="I271" s="425"/>
      <c r="J271" s="425"/>
      <c r="K271" s="605">
        <f t="shared" si="20"/>
        <v>0</v>
      </c>
      <c r="R271" s="494">
        <f>I272+H272-G272</f>
        <v>0</v>
      </c>
    </row>
    <row r="272" spans="1:18" s="20" customFormat="1" ht="15.75" hidden="1" x14ac:dyDescent="0.2">
      <c r="A272" s="154"/>
      <c r="B272" s="154"/>
      <c r="C272" s="154"/>
      <c r="D272" s="30"/>
      <c r="E272" s="47"/>
      <c r="F272" s="73"/>
      <c r="G272" s="427">
        <f t="shared" si="24"/>
        <v>0</v>
      </c>
      <c r="H272" s="425"/>
      <c r="I272" s="425"/>
      <c r="J272" s="425"/>
      <c r="K272" s="605">
        <f t="shared" si="20"/>
        <v>0</v>
      </c>
    </row>
    <row r="273" spans="1:255" s="20" customFormat="1" ht="15.75" hidden="1" x14ac:dyDescent="0.2">
      <c r="A273" s="154"/>
      <c r="B273" s="154"/>
      <c r="C273" s="154"/>
      <c r="D273" s="30"/>
      <c r="E273" s="47"/>
      <c r="F273" s="73"/>
      <c r="G273" s="427">
        <f t="shared" si="24"/>
        <v>0</v>
      </c>
      <c r="H273" s="425"/>
      <c r="I273" s="425"/>
      <c r="J273" s="425"/>
      <c r="K273" s="605">
        <f t="shared" si="20"/>
        <v>0</v>
      </c>
    </row>
    <row r="274" spans="1:255" s="20" customFormat="1" ht="18.75" x14ac:dyDescent="0.2">
      <c r="A274" s="162" t="s">
        <v>748</v>
      </c>
      <c r="B274" s="162" t="s">
        <v>748</v>
      </c>
      <c r="C274" s="162" t="s">
        <v>748</v>
      </c>
      <c r="D274" s="168" t="s">
        <v>755</v>
      </c>
      <c r="E274" s="347" t="s">
        <v>748</v>
      </c>
      <c r="F274" s="348" t="s">
        <v>748</v>
      </c>
      <c r="G274" s="984">
        <f>+G12+G26+G34+G42+G58+G86+G216+G93+G189+G137+G221+G195+G206</f>
        <v>1699647643.05</v>
      </c>
      <c r="H274" s="984">
        <f>+H12+H26+H34+H42+H58+H86+H216+H93+H189+H137+H221+H195+H206</f>
        <v>370312277</v>
      </c>
      <c r="I274" s="984">
        <f>+I12+I26+I34+I42+I58+I86+I216+I93+I189+I137+I221+I195+I206</f>
        <v>1329335366.05</v>
      </c>
      <c r="J274" s="984">
        <f>+J12+J26+J34+J42+J58+J86+J216+J93+J189+J137+J221+J195+J206</f>
        <v>81859923</v>
      </c>
      <c r="K274" s="605">
        <f t="shared" si="20"/>
        <v>3481155209.0999999</v>
      </c>
    </row>
    <row r="275" spans="1:255" hidden="1" x14ac:dyDescent="0.2">
      <c r="H275" s="439"/>
      <c r="I275" s="439"/>
      <c r="J275" s="439"/>
      <c r="K275" s="605">
        <f>SUM(G275:H275)</f>
        <v>0</v>
      </c>
      <c r="M275" s="282"/>
    </row>
    <row r="276" spans="1:255" x14ac:dyDescent="0.2">
      <c r="H276" s="439"/>
      <c r="I276" s="439"/>
      <c r="J276" s="439"/>
      <c r="M276" s="282"/>
    </row>
    <row r="277" spans="1:255" ht="18.75" x14ac:dyDescent="0.3">
      <c r="A277" s="1125" t="s">
        <v>1401</v>
      </c>
      <c r="B277" s="1125"/>
      <c r="C277" s="1101"/>
      <c r="H277" s="439"/>
      <c r="I277" s="439"/>
      <c r="J277" s="439"/>
      <c r="K277" s="605">
        <v>1</v>
      </c>
      <c r="M277" s="282"/>
    </row>
    <row r="278" spans="1:255" ht="19.899999999999999" customHeight="1" x14ac:dyDescent="0.3">
      <c r="A278" s="1170" t="s">
        <v>1403</v>
      </c>
      <c r="B278" s="1170"/>
      <c r="C278" s="950"/>
      <c r="D278" s="126"/>
      <c r="H278" s="11"/>
      <c r="I278" s="1100" t="s">
        <v>1400</v>
      </c>
      <c r="J278" s="1100"/>
      <c r="K278" s="605">
        <v>1</v>
      </c>
      <c r="L278" s="124"/>
      <c r="M278" s="282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</row>
    <row r="279" spans="1:255" s="20" customFormat="1" hidden="1" x14ac:dyDescent="0.2">
      <c r="H279" s="26"/>
      <c r="I279" s="26"/>
      <c r="J279" s="26"/>
    </row>
    <row r="280" spans="1:255" s="20" customFormat="1" hidden="1" x14ac:dyDescent="0.2">
      <c r="H280" s="26"/>
      <c r="I280" s="26"/>
      <c r="J280" s="26"/>
    </row>
    <row r="281" spans="1:255" s="20" customFormat="1" hidden="1" x14ac:dyDescent="0.2">
      <c r="H281" s="26"/>
      <c r="I281" s="26"/>
      <c r="J281" s="26"/>
    </row>
    <row r="282" spans="1:255" s="20" customFormat="1" hidden="1" x14ac:dyDescent="0.2">
      <c r="H282" s="26"/>
      <c r="I282" s="26"/>
      <c r="J282" s="26"/>
    </row>
    <row r="283" spans="1:255" s="20" customFormat="1" hidden="1" x14ac:dyDescent="0.2">
      <c r="H283" s="26"/>
      <c r="I283" s="26"/>
      <c r="J283" s="26"/>
    </row>
    <row r="284" spans="1:255" s="20" customFormat="1" hidden="1" x14ac:dyDescent="0.2">
      <c r="H284" s="26"/>
      <c r="I284" s="26"/>
      <c r="J284" s="26"/>
    </row>
    <row r="285" spans="1:255" s="20" customFormat="1" hidden="1" x14ac:dyDescent="0.2">
      <c r="H285" s="26"/>
      <c r="I285" s="26"/>
      <c r="J285" s="26"/>
    </row>
    <row r="286" spans="1:255" s="20" customFormat="1" hidden="1" x14ac:dyDescent="0.2">
      <c r="H286" s="26"/>
      <c r="I286" s="26"/>
      <c r="J286" s="26"/>
    </row>
    <row r="287" spans="1:255" s="20" customFormat="1" hidden="1" x14ac:dyDescent="0.2">
      <c r="H287" s="26"/>
      <c r="I287" s="26"/>
      <c r="J287" s="26"/>
    </row>
    <row r="288" spans="1:255" s="20" customFormat="1" hidden="1" x14ac:dyDescent="0.2">
      <c r="H288" s="26"/>
      <c r="I288" s="26"/>
      <c r="J288" s="26"/>
    </row>
    <row r="289" spans="8:10" s="20" customFormat="1" hidden="1" x14ac:dyDescent="0.2">
      <c r="H289" s="26"/>
      <c r="I289" s="26"/>
      <c r="J289" s="26"/>
    </row>
    <row r="290" spans="8:10" s="20" customFormat="1" hidden="1" x14ac:dyDescent="0.2">
      <c r="H290" s="26"/>
      <c r="I290" s="26"/>
      <c r="J290" s="26"/>
    </row>
    <row r="291" spans="8:10" s="20" customFormat="1" hidden="1" x14ac:dyDescent="0.2">
      <c r="H291" s="26"/>
      <c r="I291" s="26"/>
      <c r="J291" s="26"/>
    </row>
    <row r="292" spans="8:10" s="20" customFormat="1" hidden="1" x14ac:dyDescent="0.2">
      <c r="H292" s="26"/>
      <c r="I292" s="26"/>
      <c r="J292" s="26"/>
    </row>
    <row r="293" spans="8:10" s="20" customFormat="1" hidden="1" x14ac:dyDescent="0.2">
      <c r="H293" s="26"/>
      <c r="I293" s="26"/>
      <c r="J293" s="26"/>
    </row>
    <row r="294" spans="8:10" s="20" customFormat="1" hidden="1" x14ac:dyDescent="0.2">
      <c r="H294" s="26"/>
      <c r="I294" s="26"/>
      <c r="J294" s="26"/>
    </row>
    <row r="295" spans="8:10" s="20" customFormat="1" hidden="1" x14ac:dyDescent="0.2">
      <c r="H295" s="26"/>
      <c r="I295" s="26"/>
      <c r="J295" s="26"/>
    </row>
    <row r="296" spans="8:10" s="20" customFormat="1" hidden="1" x14ac:dyDescent="0.2">
      <c r="H296" s="26"/>
      <c r="I296" s="26"/>
      <c r="J296" s="26"/>
    </row>
    <row r="297" spans="8:10" s="20" customFormat="1" hidden="1" x14ac:dyDescent="0.2">
      <c r="H297" s="26"/>
      <c r="I297" s="26"/>
      <c r="J297" s="26"/>
    </row>
    <row r="298" spans="8:10" s="20" customFormat="1" hidden="1" x14ac:dyDescent="0.2">
      <c r="H298" s="26"/>
      <c r="I298" s="26"/>
      <c r="J298" s="26"/>
    </row>
    <row r="299" spans="8:10" s="20" customFormat="1" hidden="1" x14ac:dyDescent="0.2">
      <c r="H299" s="26"/>
      <c r="I299" s="26"/>
      <c r="J299" s="26"/>
    </row>
    <row r="300" spans="8:10" s="20" customFormat="1" hidden="1" x14ac:dyDescent="0.2">
      <c r="H300" s="26"/>
      <c r="I300" s="26"/>
      <c r="J300" s="26"/>
    </row>
    <row r="301" spans="8:10" s="20" customFormat="1" hidden="1" x14ac:dyDescent="0.2">
      <c r="H301" s="26"/>
      <c r="I301" s="26"/>
      <c r="J301" s="26"/>
    </row>
    <row r="302" spans="8:10" s="20" customFormat="1" hidden="1" x14ac:dyDescent="0.2">
      <c r="H302" s="26"/>
      <c r="I302" s="26"/>
      <c r="J302" s="26"/>
    </row>
    <row r="303" spans="8:10" s="20" customFormat="1" hidden="1" x14ac:dyDescent="0.2">
      <c r="H303" s="26"/>
      <c r="I303" s="26"/>
      <c r="J303" s="26"/>
    </row>
    <row r="304" spans="8:10" s="20" customFormat="1" hidden="1" x14ac:dyDescent="0.2">
      <c r="H304" s="26"/>
      <c r="I304" s="26"/>
      <c r="J304" s="26"/>
    </row>
    <row r="305" spans="5:11" s="20" customFormat="1" hidden="1" x14ac:dyDescent="0.2">
      <c r="H305" s="26"/>
      <c r="I305" s="26"/>
      <c r="J305" s="26"/>
    </row>
    <row r="306" spans="5:11" s="20" customFormat="1" hidden="1" x14ac:dyDescent="0.2">
      <c r="H306" s="26"/>
      <c r="I306" s="26"/>
      <c r="J306" s="26"/>
    </row>
    <row r="307" spans="5:11" s="20" customFormat="1" hidden="1" x14ac:dyDescent="0.2">
      <c r="H307" s="26"/>
      <c r="I307" s="26"/>
      <c r="J307" s="26"/>
    </row>
    <row r="308" spans="5:11" s="20" customFormat="1" hidden="1" x14ac:dyDescent="0.2">
      <c r="H308" s="26"/>
      <c r="I308" s="26"/>
      <c r="J308" s="26"/>
    </row>
    <row r="309" spans="5:11" s="20" customFormat="1" hidden="1" x14ac:dyDescent="0.2">
      <c r="H309" s="26"/>
      <c r="I309" s="26"/>
      <c r="J309" s="26"/>
    </row>
    <row r="310" spans="5:11" s="20" customFormat="1" hidden="1" x14ac:dyDescent="0.2">
      <c r="H310" s="26"/>
      <c r="I310" s="26"/>
      <c r="J310" s="26"/>
    </row>
    <row r="311" spans="5:11" s="20" customFormat="1" hidden="1" x14ac:dyDescent="0.2">
      <c r="H311" s="26"/>
      <c r="I311" s="26"/>
      <c r="J311" s="26"/>
    </row>
    <row r="312" spans="5:11" s="20" customFormat="1" hidden="1" x14ac:dyDescent="0.2">
      <c r="H312" s="26"/>
      <c r="I312" s="26"/>
      <c r="J312" s="26"/>
    </row>
    <row r="313" spans="5:11" s="20" customFormat="1" hidden="1" x14ac:dyDescent="0.2">
      <c r="H313" s="26"/>
      <c r="I313" s="26"/>
      <c r="J313" s="26"/>
    </row>
    <row r="314" spans="5:11" s="20" customFormat="1" hidden="1" x14ac:dyDescent="0.2">
      <c r="H314" s="26"/>
      <c r="I314" s="26"/>
      <c r="J314" s="26"/>
    </row>
    <row r="315" spans="5:11" s="20" customFormat="1" hidden="1" x14ac:dyDescent="0.2"/>
    <row r="316" spans="5:11" s="20" customFormat="1" ht="15" hidden="1" x14ac:dyDescent="0.2">
      <c r="E316" s="189" t="s">
        <v>81</v>
      </c>
      <c r="F316" s="189"/>
      <c r="G316" s="189"/>
      <c r="H316" s="265" t="e">
        <f>H13+H27+H35+H57+H72+H98+H105+#REF!+H150+#REF!+H203+H210+H223+H230+H234</f>
        <v>#REF!</v>
      </c>
      <c r="I316" s="265" t="e">
        <f>I13+I27+I35+I57+I72+I98+I105+#REF!+I150+#REF!+I203+I210+I223+I230+I234</f>
        <v>#REF!</v>
      </c>
      <c r="J316" s="265"/>
    </row>
    <row r="317" spans="5:11" s="830" customFormat="1" ht="25.5" hidden="1" x14ac:dyDescent="0.35">
      <c r="H317" s="831"/>
      <c r="I317" s="832"/>
      <c r="J317" s="832"/>
      <c r="K317" s="833"/>
    </row>
    <row r="318" spans="5:11" s="20" customFormat="1" hidden="1" x14ac:dyDescent="0.2">
      <c r="K318" s="607"/>
    </row>
    <row r="319" spans="5:11" s="20" customFormat="1" hidden="1" x14ac:dyDescent="0.2">
      <c r="K319" s="607"/>
    </row>
    <row r="320" spans="5:11" s="20" customFormat="1" hidden="1" x14ac:dyDescent="0.2">
      <c r="K320" s="607"/>
    </row>
    <row r="321" spans="8:11" s="20" customFormat="1" hidden="1" x14ac:dyDescent="0.2">
      <c r="K321" s="607"/>
    </row>
    <row r="322" spans="8:11" s="20" customFormat="1" hidden="1" x14ac:dyDescent="0.2">
      <c r="K322" s="607"/>
    </row>
    <row r="323" spans="8:11" s="20" customFormat="1" hidden="1" x14ac:dyDescent="0.2">
      <c r="K323" s="607"/>
    </row>
    <row r="324" spans="8:11" s="20" customFormat="1" hidden="1" x14ac:dyDescent="0.2">
      <c r="H324" s="68"/>
      <c r="I324" s="68"/>
      <c r="J324" s="68"/>
      <c r="K324" s="607"/>
    </row>
    <row r="325" spans="8:11" s="20" customFormat="1" ht="18.75" hidden="1" x14ac:dyDescent="0.3">
      <c r="H325" s="834"/>
      <c r="I325" s="834"/>
      <c r="J325" s="834"/>
      <c r="K325" s="607"/>
    </row>
    <row r="326" spans="8:11" s="20" customFormat="1" hidden="1" x14ac:dyDescent="0.2">
      <c r="J326" s="68"/>
      <c r="K326" s="607"/>
    </row>
    <row r="327" spans="8:11" hidden="1" x14ac:dyDescent="0.2"/>
    <row r="328" spans="8:11" hidden="1" x14ac:dyDescent="0.2"/>
    <row r="329" spans="8:11" hidden="1" x14ac:dyDescent="0.2"/>
    <row r="330" spans="8:11" hidden="1" x14ac:dyDescent="0.2"/>
    <row r="331" spans="8:11" hidden="1" x14ac:dyDescent="0.2"/>
    <row r="332" spans="8:11" hidden="1" x14ac:dyDescent="0.2"/>
    <row r="333" spans="8:11" hidden="1" x14ac:dyDescent="0.2"/>
    <row r="334" spans="8:11" hidden="1" x14ac:dyDescent="0.2"/>
    <row r="335" spans="8:11" hidden="1" x14ac:dyDescent="0.2"/>
    <row r="336" spans="8:11" hidden="1" x14ac:dyDescent="0.2"/>
    <row r="337" spans="7:10" hidden="1" x14ac:dyDescent="0.2"/>
    <row r="338" spans="7:10" hidden="1" x14ac:dyDescent="0.2"/>
    <row r="339" spans="7:10" hidden="1" x14ac:dyDescent="0.2"/>
    <row r="340" spans="7:10" hidden="1" x14ac:dyDescent="0.2">
      <c r="G340" s="614">
        <v>1307413836</v>
      </c>
      <c r="H340" s="614">
        <v>341731410</v>
      </c>
      <c r="I340" s="614">
        <v>965682426</v>
      </c>
      <c r="J340" s="614">
        <v>7121226</v>
      </c>
    </row>
    <row r="341" spans="7:10" hidden="1" x14ac:dyDescent="0.2">
      <c r="G341" s="835">
        <f>G274-G340</f>
        <v>392233807.04999995</v>
      </c>
      <c r="H341" s="835">
        <f>H274-H340</f>
        <v>28580867</v>
      </c>
      <c r="I341" s="835">
        <f>I274-I340</f>
        <v>363652940.04999995</v>
      </c>
      <c r="J341" s="835">
        <f>J274-J340</f>
        <v>74738697</v>
      </c>
    </row>
    <row r="342" spans="7:10" hidden="1" x14ac:dyDescent="0.2"/>
    <row r="343" spans="7:10" hidden="1" x14ac:dyDescent="0.2"/>
    <row r="344" spans="7:10" hidden="1" x14ac:dyDescent="0.2"/>
    <row r="345" spans="7:10" hidden="1" x14ac:dyDescent="0.2"/>
    <row r="346" spans="7:10" hidden="1" x14ac:dyDescent="0.2"/>
    <row r="347" spans="7:10" hidden="1" x14ac:dyDescent="0.2"/>
    <row r="348" spans="7:10" hidden="1" x14ac:dyDescent="0.2"/>
  </sheetData>
  <autoFilter ref="A1:L334">
    <filterColumn colId="10">
      <customFilters and="1">
        <customFilter operator="greaterThan" val="0"/>
      </customFilters>
    </filterColumn>
  </autoFilter>
  <mergeCells count="51">
    <mergeCell ref="A277:B277"/>
    <mergeCell ref="A278:B278"/>
    <mergeCell ref="D32:D33"/>
    <mergeCell ref="C22:C24"/>
    <mergeCell ref="B32:B33"/>
    <mergeCell ref="D29:D30"/>
    <mergeCell ref="A32:A33"/>
    <mergeCell ref="D22:D24"/>
    <mergeCell ref="A29:A30"/>
    <mergeCell ref="B29:B30"/>
    <mergeCell ref="C29:C30"/>
    <mergeCell ref="C32:C33"/>
    <mergeCell ref="A22:A24"/>
    <mergeCell ref="B22:B24"/>
    <mergeCell ref="D9:D10"/>
    <mergeCell ref="B9:B10"/>
    <mergeCell ref="C9:C10"/>
    <mergeCell ref="A9:A10"/>
    <mergeCell ref="H4:I4"/>
    <mergeCell ref="E9:E10"/>
    <mergeCell ref="H9:H10"/>
    <mergeCell ref="I9:J9"/>
    <mergeCell ref="A5:J5"/>
    <mergeCell ref="G9:G10"/>
    <mergeCell ref="A6:B6"/>
    <mergeCell ref="A7:B7"/>
    <mergeCell ref="F9:F10"/>
    <mergeCell ref="C63:C64"/>
    <mergeCell ref="D63:D64"/>
    <mergeCell ref="A65:A66"/>
    <mergeCell ref="B65:B66"/>
    <mergeCell ref="C65:C66"/>
    <mergeCell ref="D65:D66"/>
    <mergeCell ref="A63:A64"/>
    <mergeCell ref="B63:B64"/>
    <mergeCell ref="C80:C82"/>
    <mergeCell ref="D80:D82"/>
    <mergeCell ref="A97:A98"/>
    <mergeCell ref="B97:B98"/>
    <mergeCell ref="C97:C98"/>
    <mergeCell ref="D97:D98"/>
    <mergeCell ref="A80:A82"/>
    <mergeCell ref="B80:B82"/>
    <mergeCell ref="B105:B108"/>
    <mergeCell ref="C105:C108"/>
    <mergeCell ref="D105:D108"/>
    <mergeCell ref="A165:A166"/>
    <mergeCell ref="B165:B166"/>
    <mergeCell ref="C165:C166"/>
    <mergeCell ref="D165:D166"/>
    <mergeCell ref="A105:A108"/>
  </mergeCells>
  <phoneticPr fontId="0" type="noConversion"/>
  <printOptions horizontalCentered="1"/>
  <pageMargins left="0.26" right="0" top="0.46" bottom="0.43" header="0.17" footer="0.1574803149606299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21</vt:i4>
      </vt:variant>
    </vt:vector>
  </HeadingPairs>
  <TitlesOfParts>
    <vt:vector size="32" baseType="lpstr">
      <vt:lpstr>дод1</vt:lpstr>
      <vt:lpstr>дод1.1</vt:lpstr>
      <vt:lpstr> дод1.2</vt:lpstr>
      <vt:lpstr> дод1.3</vt:lpstr>
      <vt:lpstr>дод2</vt:lpstr>
      <vt:lpstr>дод3</vt:lpstr>
      <vt:lpstr>дод 4</vt:lpstr>
      <vt:lpstr>Додаток 5_Д</vt:lpstr>
      <vt:lpstr>Додаток 5_В</vt:lpstr>
      <vt:lpstr>дод6</vt:lpstr>
      <vt:lpstr>дод7</vt:lpstr>
      <vt:lpstr>' дод1.2'!Заголовки_для_печати</vt:lpstr>
      <vt:lpstr>' дод1.3'!Заголовки_для_печати</vt:lpstr>
      <vt:lpstr>'дод 4'!Заголовки_для_печати</vt:lpstr>
      <vt:lpstr>дод1!Заголовки_для_печати</vt:lpstr>
      <vt:lpstr>дод1.1!Заголовки_для_печати</vt:lpstr>
      <vt:lpstr>дод2!Заголовки_для_печати</vt:lpstr>
      <vt:lpstr>дод3!Заголовки_для_печати</vt:lpstr>
      <vt:lpstr>дод6!Заголовки_для_печати</vt:lpstr>
      <vt:lpstr>дод7!Заголовки_для_печати</vt:lpstr>
      <vt:lpstr>'Додаток 5_В'!Заголовки_для_печати</vt:lpstr>
      <vt:lpstr>' дод1.2'!Область_печати</vt:lpstr>
      <vt:lpstr>' дод1.3'!Область_печати</vt:lpstr>
      <vt:lpstr>'дод 4'!Область_печати</vt:lpstr>
      <vt:lpstr>дод1!Область_печати</vt:lpstr>
      <vt:lpstr>дод1.1!Область_печати</vt:lpstr>
      <vt:lpstr>дод2!Область_печати</vt:lpstr>
      <vt:lpstr>дод3!Область_печати</vt:lpstr>
      <vt:lpstr>дод6!Область_печати</vt:lpstr>
      <vt:lpstr>дод7!Область_печати</vt:lpstr>
      <vt:lpstr>'Додаток 5_В'!Область_печати</vt:lpstr>
      <vt:lpstr>'Додаток 5_Д'!Область_печати</vt:lpstr>
    </vt:vector>
  </TitlesOfParts>
  <Company>Минфин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бюжетний відділ</dc:creator>
  <cp:lastModifiedBy>Анатолий Цюпа</cp:lastModifiedBy>
  <cp:lastPrinted>2021-05-26T09:11:05Z</cp:lastPrinted>
  <dcterms:created xsi:type="dcterms:W3CDTF">2000-03-27T15:08:06Z</dcterms:created>
  <dcterms:modified xsi:type="dcterms:W3CDTF">2021-05-26T09:34:58Z</dcterms:modified>
</cp:coreProperties>
</file>